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51\辦公室檔案\0-個別08-股東及其他私人資料\02-賴宗佑\00_贈與,財務,銀行往來等\股票\"/>
    </mc:Choice>
  </mc:AlternateContent>
  <xr:revisionPtr revIDLastSave="0" documentId="13_ncr:1_{5FA055D3-06A8-4CA7-83A3-B78990E4FC7F}" xr6:coauthVersionLast="47" xr6:coauthVersionMax="47" xr10:uidLastSave="{00000000-0000-0000-0000-000000000000}"/>
  <bookViews>
    <workbookView xWindow="-120" yWindow="-120" windowWidth="19440" windowHeight="14880" tabRatio="710" firstSheet="1" activeTab="6" xr2:uid="{00000000-000D-0000-FFFF-FFFF00000000}"/>
  </bookViews>
  <sheets>
    <sheet name="植森友達" sheetId="2" r:id="rId1"/>
    <sheet name="資金總表" sheetId="9" r:id="rId2"/>
    <sheet name="佑-開發金" sheetId="6" r:id="rId3"/>
    <sheet name="股票總表" sheetId="8" r:id="rId4"/>
    <sheet name="佑-王道" sheetId="3" r:id="rId5"/>
    <sheet name="佑-台塑化" sheetId="7" r:id="rId6"/>
    <sheet name="佑-盛餘" sheetId="10" r:id="rId7"/>
    <sheet name="佑-台肥" sheetId="4" r:id="rId8"/>
    <sheet name="佑-中華電" sheetId="5" r:id="rId9"/>
    <sheet name="允強" sheetId="1" r:id="rId10"/>
  </sheets>
  <definedNames>
    <definedName name="_xlnm._FilterDatabase" localSheetId="3" hidden="1">股票總表!$A$1:$J$25</definedName>
    <definedName name="_xlnm.Print_Area" localSheetId="8">'佑-中華電'!$A$1:$H$19</definedName>
    <definedName name="_xlnm.Print_Area" localSheetId="4">'佑-王道'!$A$1:$H$19</definedName>
    <definedName name="_xlnm.Print_Area" localSheetId="7">'佑-台肥'!$A$1:$H$20</definedName>
    <definedName name="_xlnm.Print_Area" localSheetId="2">'佑-開發金'!$A$1:$H$19</definedName>
    <definedName name="_xlnm.Print_Area" localSheetId="0">植森友達!$A$1:$H$19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0" l="1"/>
  <c r="H3" i="10" s="1"/>
  <c r="E4" i="10"/>
  <c r="E15" i="10"/>
  <c r="H15" i="10" s="1"/>
  <c r="E13" i="10"/>
  <c r="E14" i="10"/>
  <c r="E16" i="10"/>
  <c r="G21" i="9"/>
  <c r="D7" i="5"/>
  <c r="E7" i="5" s="1"/>
  <c r="E12" i="10"/>
  <c r="E11" i="10"/>
  <c r="E10" i="10"/>
  <c r="E7" i="10"/>
  <c r="E6" i="10"/>
  <c r="E5" i="10"/>
  <c r="G19" i="10"/>
  <c r="F19" i="10"/>
  <c r="B19" i="10"/>
  <c r="H18" i="10"/>
  <c r="D18" i="10"/>
  <c r="H17" i="10"/>
  <c r="D17" i="10"/>
  <c r="D16" i="10"/>
  <c r="D15" i="10"/>
  <c r="D14" i="10"/>
  <c r="D13" i="10"/>
  <c r="D12" i="10"/>
  <c r="D11" i="10"/>
  <c r="D10" i="10"/>
  <c r="E9" i="10"/>
  <c r="H9" i="10" s="1"/>
  <c r="D9" i="10"/>
  <c r="E8" i="10"/>
  <c r="D8" i="10"/>
  <c r="D7" i="10"/>
  <c r="D6" i="10"/>
  <c r="H6" i="10" s="1"/>
  <c r="D5" i="10"/>
  <c r="D4" i="10"/>
  <c r="O3" i="10"/>
  <c r="O19" i="10" s="1"/>
  <c r="N3" i="10"/>
  <c r="M3" i="10"/>
  <c r="L3" i="10"/>
  <c r="D3" i="10"/>
  <c r="E24" i="8"/>
  <c r="H24" i="8"/>
  <c r="I24" i="8"/>
  <c r="D24" i="8"/>
  <c r="J15" i="8"/>
  <c r="J11" i="8"/>
  <c r="J22" i="8"/>
  <c r="G19" i="8"/>
  <c r="G17" i="8"/>
  <c r="G11" i="8"/>
  <c r="F19" i="8"/>
  <c r="J19" i="8" s="1"/>
  <c r="E6" i="9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3" i="9"/>
  <c r="E4" i="9" s="1"/>
  <c r="E5" i="9" s="1"/>
  <c r="E2" i="9"/>
  <c r="F2" i="8"/>
  <c r="F3" i="8"/>
  <c r="G3" i="8" s="1"/>
  <c r="F6" i="8"/>
  <c r="G6" i="8" s="1"/>
  <c r="F7" i="8"/>
  <c r="G7" i="8" s="1"/>
  <c r="F8" i="8"/>
  <c r="G8" i="8" s="1"/>
  <c r="F9" i="8"/>
  <c r="G9" i="8" s="1"/>
  <c r="J9" i="8" s="1"/>
  <c r="F10" i="8"/>
  <c r="G10" i="8" s="1"/>
  <c r="J10" i="8" s="1"/>
  <c r="F11" i="8"/>
  <c r="F12" i="8"/>
  <c r="G12" i="8" s="1"/>
  <c r="F13" i="8"/>
  <c r="G13" i="8" s="1"/>
  <c r="F14" i="8"/>
  <c r="G14" i="8" s="1"/>
  <c r="F15" i="8"/>
  <c r="G15" i="8" s="1"/>
  <c r="F16" i="8"/>
  <c r="G16" i="8" s="1"/>
  <c r="F17" i="8"/>
  <c r="F18" i="8"/>
  <c r="G18" i="8" s="1"/>
  <c r="F23" i="8"/>
  <c r="J23" i="8" s="1"/>
  <c r="F5" i="8"/>
  <c r="F4" i="8"/>
  <c r="G4" i="8" s="1"/>
  <c r="H3" i="7"/>
  <c r="G19" i="7"/>
  <c r="F19" i="7"/>
  <c r="B19" i="7"/>
  <c r="D18" i="7"/>
  <c r="H18" i="7" s="1"/>
  <c r="D17" i="7"/>
  <c r="H17" i="7" s="1"/>
  <c r="D16" i="7"/>
  <c r="H16" i="7" s="1"/>
  <c r="H15" i="7"/>
  <c r="D15" i="7"/>
  <c r="H14" i="7"/>
  <c r="D14" i="7"/>
  <c r="E13" i="7"/>
  <c r="D13" i="7"/>
  <c r="H13" i="7" s="1"/>
  <c r="D12" i="7"/>
  <c r="E12" i="7" s="1"/>
  <c r="H12" i="7" s="1"/>
  <c r="D11" i="7"/>
  <c r="E11" i="7" s="1"/>
  <c r="E10" i="7"/>
  <c r="H10" i="7" s="1"/>
  <c r="D10" i="7"/>
  <c r="E9" i="7"/>
  <c r="D9" i="7"/>
  <c r="H9" i="7" s="1"/>
  <c r="D8" i="7"/>
  <c r="E8" i="7" s="1"/>
  <c r="H8" i="7" s="1"/>
  <c r="D7" i="7"/>
  <c r="E6" i="7"/>
  <c r="H6" i="7" s="1"/>
  <c r="D6" i="7"/>
  <c r="H5" i="7"/>
  <c r="H4" i="7"/>
  <c r="N3" i="7"/>
  <c r="M3" i="7"/>
  <c r="L3" i="7"/>
  <c r="O3" i="7" s="1"/>
  <c r="O19" i="7" s="1"/>
  <c r="D3" i="7"/>
  <c r="H4" i="6"/>
  <c r="H3" i="6"/>
  <c r="G19" i="6"/>
  <c r="F19" i="6"/>
  <c r="B19" i="6"/>
  <c r="D18" i="6"/>
  <c r="H18" i="6" s="1"/>
  <c r="D17" i="6"/>
  <c r="H17" i="6" s="1"/>
  <c r="D16" i="6"/>
  <c r="H16" i="6" s="1"/>
  <c r="D15" i="6"/>
  <c r="H15" i="6" s="1"/>
  <c r="H14" i="6"/>
  <c r="D14" i="6"/>
  <c r="D13" i="6"/>
  <c r="D12" i="6"/>
  <c r="E12" i="6" s="1"/>
  <c r="H12" i="6" s="1"/>
  <c r="D11" i="6"/>
  <c r="E10" i="6"/>
  <c r="H10" i="6" s="1"/>
  <c r="D10" i="6"/>
  <c r="D9" i="6"/>
  <c r="D8" i="6"/>
  <c r="E8" i="6" s="1"/>
  <c r="H8" i="6" s="1"/>
  <c r="D7" i="6"/>
  <c r="E6" i="6"/>
  <c r="H6" i="6" s="1"/>
  <c r="D6" i="6"/>
  <c r="D4" i="6"/>
  <c r="E4" i="6" s="1"/>
  <c r="L3" i="6"/>
  <c r="M3" i="6" s="1"/>
  <c r="D3" i="6"/>
  <c r="E3" i="6" s="1"/>
  <c r="F19" i="5"/>
  <c r="G19" i="5"/>
  <c r="F19" i="4"/>
  <c r="G19" i="4"/>
  <c r="F19" i="2"/>
  <c r="G19" i="2"/>
  <c r="E19" i="2"/>
  <c r="F19" i="3"/>
  <c r="G19" i="3"/>
  <c r="B19" i="5"/>
  <c r="D18" i="5"/>
  <c r="H18" i="5" s="1"/>
  <c r="D17" i="5"/>
  <c r="H17" i="5" s="1"/>
  <c r="D16" i="5"/>
  <c r="H16" i="5" s="1"/>
  <c r="D15" i="5"/>
  <c r="H15" i="5" s="1"/>
  <c r="D14" i="5"/>
  <c r="H14" i="5" s="1"/>
  <c r="D13" i="5"/>
  <c r="D12" i="5"/>
  <c r="E12" i="5" s="1"/>
  <c r="H12" i="5" s="1"/>
  <c r="D11" i="5"/>
  <c r="D10" i="5"/>
  <c r="D9" i="5"/>
  <c r="D8" i="5"/>
  <c r="E8" i="5" s="1"/>
  <c r="H8" i="5" s="1"/>
  <c r="D6" i="5"/>
  <c r="H4" i="5"/>
  <c r="L3" i="5"/>
  <c r="M3" i="5" s="1"/>
  <c r="D3" i="5"/>
  <c r="E3" i="5" s="1"/>
  <c r="E19" i="5" s="1"/>
  <c r="B19" i="4"/>
  <c r="D18" i="4"/>
  <c r="H18" i="4" s="1"/>
  <c r="D17" i="4"/>
  <c r="H17" i="4" s="1"/>
  <c r="D16" i="4"/>
  <c r="H16" i="4" s="1"/>
  <c r="D15" i="4"/>
  <c r="H15" i="4" s="1"/>
  <c r="D14" i="4"/>
  <c r="H14" i="4" s="1"/>
  <c r="D13" i="4"/>
  <c r="D12" i="4"/>
  <c r="E12" i="4" s="1"/>
  <c r="D11" i="4"/>
  <c r="D10" i="4"/>
  <c r="D9" i="4"/>
  <c r="D8" i="4"/>
  <c r="E8" i="4" s="1"/>
  <c r="H8" i="4" s="1"/>
  <c r="D7" i="4"/>
  <c r="D6" i="4"/>
  <c r="D5" i="4"/>
  <c r="E5" i="4" s="1"/>
  <c r="D4" i="4"/>
  <c r="E4" i="4" s="1"/>
  <c r="L3" i="4"/>
  <c r="D3" i="4"/>
  <c r="H3" i="3"/>
  <c r="B19" i="3"/>
  <c r="D18" i="3"/>
  <c r="H18" i="3" s="1"/>
  <c r="D17" i="3"/>
  <c r="H17" i="3" s="1"/>
  <c r="D16" i="3"/>
  <c r="H16" i="3" s="1"/>
  <c r="D15" i="3"/>
  <c r="H15" i="3" s="1"/>
  <c r="D14" i="3"/>
  <c r="H14" i="3" s="1"/>
  <c r="D13" i="3"/>
  <c r="E13" i="3" s="1"/>
  <c r="H13" i="3" s="1"/>
  <c r="D12" i="3"/>
  <c r="D11" i="3"/>
  <c r="D10" i="3"/>
  <c r="E10" i="3" s="1"/>
  <c r="D9" i="3"/>
  <c r="E9" i="3" s="1"/>
  <c r="H9" i="3" s="1"/>
  <c r="D8" i="3"/>
  <c r="D7" i="3"/>
  <c r="D6" i="3"/>
  <c r="E6" i="3" s="1"/>
  <c r="D5" i="3"/>
  <c r="E5" i="3" s="1"/>
  <c r="H5" i="3" s="1"/>
  <c r="D4" i="3"/>
  <c r="L3" i="3"/>
  <c r="D3" i="3"/>
  <c r="E3" i="3" s="1"/>
  <c r="H16" i="2"/>
  <c r="H17" i="2"/>
  <c r="H19" i="2"/>
  <c r="D13" i="2"/>
  <c r="D14" i="2"/>
  <c r="D15" i="2"/>
  <c r="D16" i="2"/>
  <c r="D17" i="2"/>
  <c r="D18" i="2"/>
  <c r="H18" i="2" s="1"/>
  <c r="H4" i="2"/>
  <c r="H5" i="2"/>
  <c r="H6" i="2"/>
  <c r="H7" i="2"/>
  <c r="H8" i="2"/>
  <c r="H9" i="2"/>
  <c r="H10" i="2"/>
  <c r="H11" i="2"/>
  <c r="H12" i="2"/>
  <c r="H14" i="2"/>
  <c r="H15" i="2"/>
  <c r="H3" i="2"/>
  <c r="L3" i="2"/>
  <c r="M3" i="2" s="1"/>
  <c r="B19" i="2"/>
  <c r="D8" i="2"/>
  <c r="E8" i="2" s="1"/>
  <c r="D9" i="2"/>
  <c r="E9" i="2" s="1"/>
  <c r="D10" i="2"/>
  <c r="E10" i="2" s="1"/>
  <c r="D11" i="2"/>
  <c r="E11" i="2" s="1"/>
  <c r="D12" i="2"/>
  <c r="D5" i="2"/>
  <c r="E5" i="2" s="1"/>
  <c r="D6" i="2"/>
  <c r="E6" i="2" s="1"/>
  <c r="D7" i="2"/>
  <c r="E7" i="2" s="1"/>
  <c r="O17" i="1"/>
  <c r="O16" i="1"/>
  <c r="G16" i="1"/>
  <c r="G13" i="1"/>
  <c r="K7" i="1"/>
  <c r="L7" i="1" s="1"/>
  <c r="K3" i="1"/>
  <c r="G15" i="1"/>
  <c r="D9" i="1"/>
  <c r="E9" i="1" s="1"/>
  <c r="D10" i="1"/>
  <c r="E10" i="1" s="1"/>
  <c r="D13" i="1"/>
  <c r="E13" i="1" s="1"/>
  <c r="D14" i="1"/>
  <c r="E14" i="1" s="1"/>
  <c r="D3" i="1"/>
  <c r="E3" i="1" s="1"/>
  <c r="G3" i="1" s="1"/>
  <c r="D4" i="1"/>
  <c r="E4" i="1" s="1"/>
  <c r="G4" i="1" s="1"/>
  <c r="D7" i="1"/>
  <c r="D8" i="1"/>
  <c r="E8" i="1" s="1"/>
  <c r="H4" i="10" l="1"/>
  <c r="H13" i="10"/>
  <c r="H14" i="10"/>
  <c r="H16" i="10"/>
  <c r="E9" i="4"/>
  <c r="H9" i="4" s="1"/>
  <c r="H3" i="5"/>
  <c r="H12" i="10"/>
  <c r="H5" i="10"/>
  <c r="H11" i="10"/>
  <c r="H8" i="10"/>
  <c r="H10" i="10"/>
  <c r="H7" i="10"/>
  <c r="E19" i="10"/>
  <c r="G24" i="8"/>
  <c r="J12" i="8"/>
  <c r="J13" i="8"/>
  <c r="J14" i="8"/>
  <c r="F24" i="8"/>
  <c r="J18" i="8"/>
  <c r="J3" i="8"/>
  <c r="G2" i="8"/>
  <c r="J2" i="8" s="1"/>
  <c r="J7" i="8"/>
  <c r="J6" i="8"/>
  <c r="J16" i="8"/>
  <c r="J4" i="8"/>
  <c r="J17" i="8"/>
  <c r="J8" i="8"/>
  <c r="G5" i="8"/>
  <c r="J5" i="8" s="1"/>
  <c r="E3" i="7"/>
  <c r="E19" i="7" s="1"/>
  <c r="H11" i="7"/>
  <c r="E7" i="7"/>
  <c r="H7" i="7" s="1"/>
  <c r="H7" i="6"/>
  <c r="E9" i="6"/>
  <c r="H9" i="6" s="1"/>
  <c r="E19" i="6"/>
  <c r="E13" i="6"/>
  <c r="H13" i="6" s="1"/>
  <c r="N3" i="6"/>
  <c r="O3" i="6" s="1"/>
  <c r="O19" i="6" s="1"/>
  <c r="E7" i="6"/>
  <c r="E11" i="6"/>
  <c r="H11" i="6" s="1"/>
  <c r="E13" i="4"/>
  <c r="H13" i="4" s="1"/>
  <c r="H4" i="4"/>
  <c r="H12" i="4"/>
  <c r="E10" i="5"/>
  <c r="H10" i="5" s="1"/>
  <c r="N3" i="5"/>
  <c r="O3" i="5" s="1"/>
  <c r="O19" i="5" s="1"/>
  <c r="H7" i="5"/>
  <c r="E11" i="5"/>
  <c r="H11" i="5" s="1"/>
  <c r="E6" i="5"/>
  <c r="H6" i="5" s="1"/>
  <c r="H5" i="5"/>
  <c r="E9" i="5"/>
  <c r="H9" i="5" s="1"/>
  <c r="E13" i="5"/>
  <c r="H13" i="5" s="1"/>
  <c r="H5" i="4"/>
  <c r="H11" i="4"/>
  <c r="H10" i="4"/>
  <c r="E3" i="4"/>
  <c r="E19" i="4" s="1"/>
  <c r="M3" i="4"/>
  <c r="N3" i="4"/>
  <c r="O3" i="4" s="1"/>
  <c r="O19" i="4" s="1"/>
  <c r="E7" i="4"/>
  <c r="H7" i="4" s="1"/>
  <c r="E11" i="4"/>
  <c r="E6" i="4"/>
  <c r="H6" i="4" s="1"/>
  <c r="E10" i="4"/>
  <c r="H6" i="3"/>
  <c r="H10" i="3"/>
  <c r="E7" i="3"/>
  <c r="H7" i="3" s="1"/>
  <c r="E4" i="3"/>
  <c r="E8" i="3"/>
  <c r="H8" i="3" s="1"/>
  <c r="E12" i="3"/>
  <c r="H12" i="3" s="1"/>
  <c r="M3" i="3"/>
  <c r="O3" i="3" s="1"/>
  <c r="O19" i="3" s="1"/>
  <c r="N3" i="3"/>
  <c r="E11" i="3"/>
  <c r="H11" i="3" s="1"/>
  <c r="H13" i="2"/>
  <c r="E13" i="2"/>
  <c r="N3" i="2"/>
  <c r="O3" i="2" s="1"/>
  <c r="E12" i="2"/>
  <c r="G5" i="1"/>
  <c r="M7" i="1"/>
  <c r="O7" i="1" s="1"/>
  <c r="O11" i="1" s="1"/>
  <c r="G14" i="1"/>
  <c r="G9" i="1"/>
  <c r="M3" i="1"/>
  <c r="L3" i="1"/>
  <c r="G10" i="1"/>
  <c r="G8" i="1"/>
  <c r="E7" i="1"/>
  <c r="D4" i="2"/>
  <c r="D3" i="2"/>
  <c r="K14" i="1"/>
  <c r="K15" i="1"/>
  <c r="K13" i="1"/>
  <c r="H3" i="4" l="1"/>
  <c r="H19" i="4" s="1"/>
  <c r="H4" i="3"/>
  <c r="E19" i="3"/>
  <c r="H19" i="10"/>
  <c r="C19" i="10" s="1"/>
  <c r="D19" i="10" s="1"/>
  <c r="J24" i="8"/>
  <c r="H19" i="7"/>
  <c r="H5" i="6"/>
  <c r="H19" i="6"/>
  <c r="C19" i="6" s="1"/>
  <c r="D19" i="6" s="1"/>
  <c r="H19" i="5"/>
  <c r="C19" i="5" s="1"/>
  <c r="D19" i="5" s="1"/>
  <c r="H19" i="3"/>
  <c r="C19" i="3" s="1"/>
  <c r="D19" i="3" s="1"/>
  <c r="E4" i="2"/>
  <c r="L15" i="1"/>
  <c r="O15" i="1" s="1"/>
  <c r="L14" i="1"/>
  <c r="O14" i="1" s="1"/>
  <c r="L13" i="1"/>
  <c r="O13" i="1" s="1"/>
  <c r="O3" i="1"/>
  <c r="G7" i="1"/>
  <c r="G11" i="1" s="1"/>
  <c r="O12" i="1" s="1"/>
  <c r="E3" i="2"/>
  <c r="M15" i="1"/>
  <c r="M14" i="1"/>
  <c r="M13" i="1"/>
  <c r="C19" i="4" l="1"/>
  <c r="D19" i="4" s="1"/>
  <c r="O20" i="4"/>
  <c r="O20" i="5"/>
  <c r="O20" i="10"/>
  <c r="C19" i="7"/>
  <c r="D19" i="7" s="1"/>
  <c r="O20" i="7"/>
  <c r="O20" i="6"/>
  <c r="O20" i="3"/>
  <c r="O19" i="2"/>
  <c r="Q3" i="1"/>
  <c r="O5" i="1"/>
  <c r="O6" i="1" s="1"/>
  <c r="O20" i="2"/>
  <c r="C19" i="2"/>
  <c r="D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靖雯</author>
  </authors>
  <commentList>
    <comment ref="A15" authorId="0" shapeId="0" xr:uid="{A3D856ED-D786-4F34-AD29-A13D7169D98A}">
      <text>
        <r>
          <rPr>
            <b/>
            <sz val="10"/>
            <color indexed="81"/>
            <rFont val="細明體"/>
            <family val="3"/>
            <charset val="136"/>
          </rPr>
          <t>靖雯</t>
        </r>
        <r>
          <rPr>
            <b/>
            <sz val="10"/>
            <color indexed="81"/>
            <rFont val="Tahoma"/>
            <family val="2"/>
          </rPr>
          <t>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細明體"/>
            <family val="3"/>
            <charset val="136"/>
          </rPr>
          <t>減資</t>
        </r>
      </text>
    </comment>
  </commentList>
</comments>
</file>

<file path=xl/sharedStrings.xml><?xml version="1.0" encoding="utf-8"?>
<sst xmlns="http://schemas.openxmlformats.org/spreadsheetml/2006/main" count="248" uniqueCount="64">
  <si>
    <t>日期</t>
    <phoneticPr fontId="1" type="noConversion"/>
  </si>
  <si>
    <t>股數</t>
    <phoneticPr fontId="1" type="noConversion"/>
  </si>
  <si>
    <t>買進</t>
    <phoneticPr fontId="1" type="noConversion"/>
  </si>
  <si>
    <t>手續費
0.1425%</t>
    <phoneticPr fontId="1" type="noConversion"/>
  </si>
  <si>
    <t>小計</t>
    <phoneticPr fontId="1" type="noConversion"/>
  </si>
  <si>
    <t>證交稅
0.3%</t>
    <phoneticPr fontId="1" type="noConversion"/>
  </si>
  <si>
    <t>賣出</t>
    <phoneticPr fontId="1" type="noConversion"/>
  </si>
  <si>
    <t>買價</t>
    <phoneticPr fontId="1" type="noConversion"/>
  </si>
  <si>
    <t>合計</t>
    <phoneticPr fontId="1" type="noConversion"/>
  </si>
  <si>
    <t>損益</t>
    <phoneticPr fontId="1" type="noConversion"/>
  </si>
  <si>
    <t>110/05/20</t>
    <phoneticPr fontId="1" type="noConversion"/>
  </si>
  <si>
    <t>110/05/22</t>
    <phoneticPr fontId="1" type="noConversion"/>
  </si>
  <si>
    <t>手續費
折讓</t>
    <phoneticPr fontId="1" type="noConversion"/>
  </si>
  <si>
    <t>110/07/01</t>
    <phoneticPr fontId="1" type="noConversion"/>
  </si>
  <si>
    <t>110/10/06</t>
    <phoneticPr fontId="1" type="noConversion"/>
  </si>
  <si>
    <t>110/10/08</t>
    <phoneticPr fontId="1" type="noConversion"/>
  </si>
  <si>
    <t>111/01/12</t>
    <phoneticPr fontId="1" type="noConversion"/>
  </si>
  <si>
    <t>111/01/25</t>
    <phoneticPr fontId="1" type="noConversion"/>
  </si>
  <si>
    <t>111/03/25</t>
    <phoneticPr fontId="1" type="noConversion"/>
  </si>
  <si>
    <t>111/03/30</t>
    <phoneticPr fontId="1" type="noConversion"/>
  </si>
  <si>
    <t>111/04/01</t>
    <phoneticPr fontId="1" type="noConversion"/>
  </si>
  <si>
    <t>111/04/12</t>
    <phoneticPr fontId="1" type="noConversion"/>
  </si>
  <si>
    <t>111/04/27</t>
    <phoneticPr fontId="1" type="noConversion"/>
  </si>
  <si>
    <t>111/05/17</t>
    <phoneticPr fontId="1" type="noConversion"/>
  </si>
  <si>
    <t>111/05/25</t>
    <phoneticPr fontId="1" type="noConversion"/>
  </si>
  <si>
    <t>111/06/06</t>
    <phoneticPr fontId="1" type="noConversion"/>
  </si>
  <si>
    <t>111/10/11</t>
    <phoneticPr fontId="1" type="noConversion"/>
  </si>
  <si>
    <t>111/08/05</t>
    <phoneticPr fontId="1" type="noConversion"/>
  </si>
  <si>
    <t>111/08/31</t>
    <phoneticPr fontId="1" type="noConversion"/>
  </si>
  <si>
    <t>112/08/31</t>
    <phoneticPr fontId="1" type="noConversion"/>
  </si>
  <si>
    <t>現金股利</t>
    <phoneticPr fontId="1" type="noConversion"/>
  </si>
  <si>
    <t>113/06/27</t>
    <phoneticPr fontId="1" type="noConversion"/>
  </si>
  <si>
    <t>109/03/23</t>
    <phoneticPr fontId="1" type="noConversion"/>
  </si>
  <si>
    <t>109/03/13</t>
    <phoneticPr fontId="1" type="noConversion"/>
  </si>
  <si>
    <t>王道銀行2897
買進</t>
    <phoneticPr fontId="1" type="noConversion"/>
  </si>
  <si>
    <t>台肥1722
買進</t>
    <phoneticPr fontId="1" type="noConversion"/>
  </si>
  <si>
    <t>中華電2412
買進</t>
    <phoneticPr fontId="1" type="noConversion"/>
  </si>
  <si>
    <t>友達2409
買進</t>
    <phoneticPr fontId="1" type="noConversion"/>
  </si>
  <si>
    <t>開發金2883
買進</t>
    <phoneticPr fontId="1" type="noConversion"/>
  </si>
  <si>
    <t>台塑化6505
買進</t>
    <phoneticPr fontId="1" type="noConversion"/>
  </si>
  <si>
    <t>股票名稱</t>
    <phoneticPr fontId="1" type="noConversion"/>
  </si>
  <si>
    <t>股票代號</t>
    <phoneticPr fontId="1" type="noConversion"/>
  </si>
  <si>
    <t>價格</t>
    <phoneticPr fontId="1" type="noConversion"/>
  </si>
  <si>
    <t>王道銀</t>
    <phoneticPr fontId="1" type="noConversion"/>
  </si>
  <si>
    <t>開發金</t>
    <phoneticPr fontId="1" type="noConversion"/>
  </si>
  <si>
    <t>台塑化</t>
    <phoneticPr fontId="1" type="noConversion"/>
  </si>
  <si>
    <t>台肥</t>
    <phoneticPr fontId="1" type="noConversion"/>
  </si>
  <si>
    <t>中華電</t>
    <phoneticPr fontId="1" type="noConversion"/>
  </si>
  <si>
    <t>111/05/16</t>
    <phoneticPr fontId="1" type="noConversion"/>
  </si>
  <si>
    <t>說明</t>
    <phoneticPr fontId="1" type="noConversion"/>
  </si>
  <si>
    <t>存入</t>
    <phoneticPr fontId="1" type="noConversion"/>
  </si>
  <si>
    <t>支出</t>
    <phoneticPr fontId="1" type="noConversion"/>
  </si>
  <si>
    <t>餘額</t>
    <phoneticPr fontId="1" type="noConversion"/>
  </si>
  <si>
    <t>三信台中匯入</t>
    <phoneticPr fontId="1" type="noConversion"/>
  </si>
  <si>
    <t>現金存入</t>
    <phoneticPr fontId="1" type="noConversion"/>
  </si>
  <si>
    <t>王道銀行</t>
    <phoneticPr fontId="1" type="noConversion"/>
  </si>
  <si>
    <t>盛餘</t>
    <phoneticPr fontId="1" type="noConversion"/>
  </si>
  <si>
    <t>盛餘2029
買進</t>
    <phoneticPr fontId="1" type="noConversion"/>
  </si>
  <si>
    <t>109/08/06</t>
    <phoneticPr fontId="1" type="noConversion"/>
  </si>
  <si>
    <t>109/09/18</t>
    <phoneticPr fontId="1" type="noConversion"/>
  </si>
  <si>
    <t>110/09/17</t>
    <phoneticPr fontId="1" type="noConversion"/>
  </si>
  <si>
    <t>110/09/28</t>
    <phoneticPr fontId="1" type="noConversion"/>
  </si>
  <si>
    <t>111/09/19</t>
    <phoneticPr fontId="1" type="noConversion"/>
  </si>
  <si>
    <t xml:space="preserve">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</si>
</sst>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04]ee/mm/dd;@"/>
    <numFmt numFmtId="177" formatCode="#,##0_ "/>
    <numFmt numFmtId="178" formatCode="#,##0.00_ "/>
    <numFmt numFmtId="179" formatCode="#,##0_);[Red]\(#,##0\)"/>
    <numFmt numFmtId="180" formatCode="0.0000_);[Red]\(0.0000\)"/>
    <numFmt numFmtId="181" formatCode="#,##0.0000_);[Red]\(#,##0.0000\)"/>
    <numFmt numFmtId="182" formatCode="0.00_);[Red]\(0.00\)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81"/>
      <name val="細明體"/>
      <family val="3"/>
      <charset val="136"/>
    </font>
    <font>
      <sz val="10"/>
      <color indexed="81"/>
      <name val="細明體"/>
      <family val="3"/>
      <charset val="136"/>
    </font>
    <font>
      <b/>
      <sz val="16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80" fontId="0" fillId="0" borderId="8" xfId="0" applyNumberFormat="1" applyBorder="1">
      <alignment vertical="center"/>
    </xf>
    <xf numFmtId="179" fontId="0" fillId="0" borderId="8" xfId="0" applyNumberFormat="1" applyBorder="1">
      <alignment vertical="center"/>
    </xf>
    <xf numFmtId="176" fontId="0" fillId="0" borderId="8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9" fontId="0" fillId="0" borderId="13" xfId="0" applyNumberForma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80" fontId="0" fillId="0" borderId="15" xfId="0" applyNumberFormat="1" applyBorder="1" applyAlignment="1">
      <alignment horizontal="center" vertical="center"/>
    </xf>
    <xf numFmtId="179" fontId="0" fillId="0" borderId="15" xfId="0" applyNumberFormat="1" applyBorder="1" applyAlignment="1">
      <alignment horizontal="center" vertical="center"/>
    </xf>
    <xf numFmtId="179" fontId="0" fillId="0" borderId="15" xfId="0" applyNumberFormat="1" applyBorder="1" applyAlignment="1">
      <alignment horizontal="center" vertical="center" wrapText="1"/>
    </xf>
    <xf numFmtId="179" fontId="0" fillId="0" borderId="16" xfId="0" applyNumberFormat="1" applyBorder="1" applyAlignment="1">
      <alignment horizontal="center" vertical="center" wrapText="1"/>
    </xf>
    <xf numFmtId="177" fontId="0" fillId="0" borderId="15" xfId="0" applyNumberFormat="1" applyBorder="1" applyAlignment="1">
      <alignment horizontal="center" vertical="center" wrapText="1"/>
    </xf>
    <xf numFmtId="177" fontId="0" fillId="0" borderId="1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79" fontId="0" fillId="0" borderId="3" xfId="0" applyNumberForma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79" fontId="0" fillId="0" borderId="4" xfId="0" applyNumberFormat="1" applyBorder="1">
      <alignment vertical="center"/>
    </xf>
    <xf numFmtId="176" fontId="0" fillId="0" borderId="12" xfId="0" applyNumberFormat="1" applyBorder="1">
      <alignment vertical="center"/>
    </xf>
    <xf numFmtId="177" fontId="0" fillId="0" borderId="13" xfId="0" applyNumberFormat="1" applyBorder="1">
      <alignment vertical="center"/>
    </xf>
    <xf numFmtId="180" fontId="0" fillId="0" borderId="13" xfId="0" applyNumberFormat="1" applyBorder="1">
      <alignment vertical="center"/>
    </xf>
    <xf numFmtId="176" fontId="0" fillId="0" borderId="13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>
      <alignment vertical="center"/>
    </xf>
    <xf numFmtId="180" fontId="0" fillId="0" borderId="3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0" applyNumberFormat="1">
      <alignment vertical="center"/>
    </xf>
    <xf numFmtId="181" fontId="0" fillId="0" borderId="8" xfId="0" applyNumberFormat="1" applyBorder="1">
      <alignment vertical="center"/>
    </xf>
    <xf numFmtId="181" fontId="0" fillId="0" borderId="13" xfId="0" applyNumberFormat="1" applyBorder="1">
      <alignment vertical="center"/>
    </xf>
    <xf numFmtId="177" fontId="0" fillId="0" borderId="8" xfId="0" applyNumberFormat="1" applyBorder="1" applyAlignment="1">
      <alignment horizontal="center" vertical="center"/>
    </xf>
    <xf numFmtId="180" fontId="0" fillId="0" borderId="8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81" fontId="0" fillId="0" borderId="8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 wrapText="1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82" fontId="0" fillId="0" borderId="1" xfId="0" applyNumberFormat="1" applyBorder="1">
      <alignment vertical="center"/>
    </xf>
    <xf numFmtId="182" fontId="0" fillId="0" borderId="8" xfId="0" applyNumberFormat="1" applyBorder="1">
      <alignment vertical="center"/>
    </xf>
    <xf numFmtId="182" fontId="0" fillId="0" borderId="0" xfId="0" applyNumberFormat="1">
      <alignment vertical="center"/>
    </xf>
    <xf numFmtId="0" fontId="0" fillId="0" borderId="19" xfId="0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9" xfId="0" applyNumberFormat="1" applyBorder="1" applyAlignment="1">
      <alignment horizontal="center" vertical="center"/>
    </xf>
    <xf numFmtId="0" fontId="8" fillId="0" borderId="0" xfId="0" applyFont="1">
      <alignment vertical="center"/>
    </xf>
    <xf numFmtId="177" fontId="8" fillId="0" borderId="8" xfId="0" applyNumberFormat="1" applyFont="1" applyBorder="1" applyAlignment="1">
      <alignment horizontal="center" vertical="center"/>
    </xf>
    <xf numFmtId="180" fontId="8" fillId="0" borderId="8" xfId="0" applyNumberFormat="1" applyFont="1" applyBorder="1" applyAlignment="1">
      <alignment horizontal="center" vertical="center"/>
    </xf>
    <xf numFmtId="179" fontId="8" fillId="0" borderId="8" xfId="0" applyNumberFormat="1" applyFont="1" applyBorder="1" applyAlignment="1">
      <alignment horizontal="center" vertical="center"/>
    </xf>
    <xf numFmtId="179" fontId="8" fillId="0" borderId="8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/>
    </xf>
    <xf numFmtId="181" fontId="8" fillId="0" borderId="8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 wrapText="1"/>
    </xf>
    <xf numFmtId="177" fontId="8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8" fillId="0" borderId="13" xfId="0" applyNumberFormat="1" applyFont="1" applyBorder="1">
      <alignment vertical="center"/>
    </xf>
    <xf numFmtId="179" fontId="8" fillId="0" borderId="13" xfId="0" applyNumberFormat="1" applyFont="1" applyBorder="1">
      <alignment vertical="center"/>
    </xf>
    <xf numFmtId="176" fontId="8" fillId="0" borderId="13" xfId="0" applyNumberFormat="1" applyFont="1" applyBorder="1">
      <alignment vertical="center"/>
    </xf>
    <xf numFmtId="181" fontId="8" fillId="0" borderId="13" xfId="0" applyNumberFormat="1" applyFont="1" applyBorder="1">
      <alignment vertical="center"/>
    </xf>
    <xf numFmtId="177" fontId="8" fillId="0" borderId="18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180" fontId="8" fillId="0" borderId="1" xfId="0" applyNumberFormat="1" applyFont="1" applyBorder="1">
      <alignment vertical="center"/>
    </xf>
    <xf numFmtId="179" fontId="8" fillId="0" borderId="1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81" fontId="8" fillId="0" borderId="1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176" fontId="8" fillId="0" borderId="5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7" fontId="8" fillId="0" borderId="8" xfId="0" applyNumberFormat="1" applyFont="1" applyBorder="1">
      <alignment vertical="center"/>
    </xf>
    <xf numFmtId="180" fontId="8" fillId="0" borderId="8" xfId="0" applyNumberFormat="1" applyFont="1" applyBorder="1">
      <alignment vertical="center"/>
    </xf>
    <xf numFmtId="179" fontId="8" fillId="0" borderId="8" xfId="0" applyNumberFormat="1" applyFont="1" applyBorder="1">
      <alignment vertical="center"/>
    </xf>
    <xf numFmtId="176" fontId="8" fillId="0" borderId="8" xfId="0" applyNumberFormat="1" applyFont="1" applyBorder="1">
      <alignment vertical="center"/>
    </xf>
    <xf numFmtId="181" fontId="8" fillId="0" borderId="8" xfId="0" applyNumberFormat="1" applyFont="1" applyBorder="1">
      <alignment vertical="center"/>
    </xf>
    <xf numFmtId="177" fontId="8" fillId="0" borderId="9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80" fontId="8" fillId="0" borderId="0" xfId="0" applyNumberFormat="1" applyFont="1">
      <alignment vertical="center"/>
    </xf>
    <xf numFmtId="179" fontId="8" fillId="0" borderId="0" xfId="0" applyNumberFormat="1" applyFont="1">
      <alignment vertical="center"/>
    </xf>
    <xf numFmtId="181" fontId="8" fillId="0" borderId="0" xfId="0" applyNumberFormat="1" applyFon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7" fontId="9" fillId="0" borderId="1" xfId="0" applyNumberFormat="1" applyFont="1" applyBorder="1">
      <alignment vertical="center"/>
    </xf>
    <xf numFmtId="180" fontId="9" fillId="0" borderId="1" xfId="0" applyNumberFormat="1" applyFont="1" applyBorder="1">
      <alignment vertical="center"/>
    </xf>
    <xf numFmtId="179" fontId="9" fillId="0" borderId="1" xfId="0" applyNumberFormat="1" applyFont="1" applyBorder="1">
      <alignment vertical="center"/>
    </xf>
    <xf numFmtId="177" fontId="9" fillId="0" borderId="13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81" fontId="9" fillId="0" borderId="1" xfId="0" applyNumberFormat="1" applyFont="1" applyBorder="1">
      <alignment vertical="center"/>
    </xf>
    <xf numFmtId="177" fontId="9" fillId="0" borderId="6" xfId="0" applyNumberFormat="1" applyFont="1" applyBorder="1">
      <alignment vertical="center"/>
    </xf>
    <xf numFmtId="0" fontId="9" fillId="0" borderId="0" xfId="0" applyFont="1">
      <alignment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82" fontId="9" fillId="0" borderId="1" xfId="0" applyNumberFormat="1" applyFont="1" applyBorder="1">
      <alignment vertical="center"/>
    </xf>
    <xf numFmtId="179" fontId="9" fillId="0" borderId="13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"/>
  <sheetViews>
    <sheetView zoomScale="90" zoomScaleNormal="90" workbookViewId="0">
      <selection activeCell="F17" sqref="F17"/>
    </sheetView>
  </sheetViews>
  <sheetFormatPr defaultRowHeight="16.5" x14ac:dyDescent="0.25"/>
  <cols>
    <col min="1" max="1" width="10.625" style="2" customWidth="1"/>
    <col min="2" max="2" width="10.625" style="3" customWidth="1"/>
    <col min="3" max="3" width="10.625" style="6" customWidth="1"/>
    <col min="4" max="4" width="10.625" style="5" customWidth="1"/>
    <col min="5" max="8" width="10.625" style="3" customWidth="1"/>
    <col min="9" max="9" width="10.625" style="2" customWidth="1"/>
    <col min="10" max="10" width="10.625" style="3" customWidth="1"/>
    <col min="11" max="11" width="10.625" style="58" customWidth="1"/>
    <col min="12" max="12" width="10.625" style="5" customWidth="1"/>
    <col min="13" max="15" width="10.625" style="3" customWidth="1"/>
  </cols>
  <sheetData>
    <row r="1" spans="1:15" ht="45" customHeight="1" x14ac:dyDescent="0.25">
      <c r="A1" s="114" t="s">
        <v>0</v>
      </c>
      <c r="B1" s="116" t="s">
        <v>37</v>
      </c>
      <c r="C1" s="117"/>
      <c r="D1" s="117"/>
      <c r="E1" s="117"/>
      <c r="F1" s="117"/>
      <c r="G1" s="117"/>
      <c r="H1" s="117"/>
      <c r="I1" s="118" t="s">
        <v>6</v>
      </c>
      <c r="J1" s="118"/>
      <c r="K1" s="118"/>
      <c r="L1" s="118"/>
      <c r="M1" s="118"/>
      <c r="N1" s="118"/>
      <c r="O1" s="119"/>
    </row>
    <row r="2" spans="1:15" s="1" customFormat="1" ht="33.75" thickBot="1" x14ac:dyDescent="0.3">
      <c r="A2" s="115"/>
      <c r="B2" s="61" t="s">
        <v>1</v>
      </c>
      <c r="C2" s="62" t="s">
        <v>7</v>
      </c>
      <c r="D2" s="63" t="s">
        <v>4</v>
      </c>
      <c r="E2" s="68" t="s">
        <v>3</v>
      </c>
      <c r="F2" s="68" t="s">
        <v>12</v>
      </c>
      <c r="G2" s="68" t="s">
        <v>30</v>
      </c>
      <c r="H2" s="68" t="s">
        <v>4</v>
      </c>
      <c r="I2" s="64" t="s">
        <v>0</v>
      </c>
      <c r="J2" s="61" t="s">
        <v>1</v>
      </c>
      <c r="K2" s="65" t="s">
        <v>6</v>
      </c>
      <c r="L2" s="63" t="s">
        <v>4</v>
      </c>
      <c r="M2" s="66" t="s">
        <v>3</v>
      </c>
      <c r="N2" s="66" t="s">
        <v>5</v>
      </c>
      <c r="O2" s="67" t="s">
        <v>8</v>
      </c>
    </row>
    <row r="3" spans="1:15" ht="30" customHeight="1" x14ac:dyDescent="0.25">
      <c r="A3" s="45" t="s">
        <v>19</v>
      </c>
      <c r="B3" s="46">
        <v>200000</v>
      </c>
      <c r="C3" s="47">
        <v>20.25</v>
      </c>
      <c r="D3" s="31">
        <f>B3*C3</f>
        <v>4050000</v>
      </c>
      <c r="E3" s="46">
        <f>+ROUND(D3*0.1425%,0)</f>
        <v>5771</v>
      </c>
      <c r="F3" s="46"/>
      <c r="G3" s="46"/>
      <c r="H3" s="46">
        <f>D3+E3+F3+G3</f>
        <v>4055771</v>
      </c>
      <c r="I3" s="48"/>
      <c r="J3" s="46">
        <v>1600000</v>
      </c>
      <c r="K3" s="60">
        <v>18.899999999999999</v>
      </c>
      <c r="L3" s="31">
        <f>J3*K3</f>
        <v>30239999.999999996</v>
      </c>
      <c r="M3" s="46">
        <f>+ROUND(L3*0.1425%,0)</f>
        <v>43092</v>
      </c>
      <c r="N3" s="46">
        <f>+ROUND(L3*0.3%,0)</f>
        <v>90720</v>
      </c>
      <c r="O3" s="49">
        <f>L3-M3-N3</f>
        <v>30106187.999999996</v>
      </c>
    </row>
    <row r="4" spans="1:15" ht="30" customHeight="1" x14ac:dyDescent="0.25">
      <c r="A4" s="22" t="s">
        <v>20</v>
      </c>
      <c r="B4" s="13">
        <v>200000</v>
      </c>
      <c r="C4" s="14">
        <v>19.962</v>
      </c>
      <c r="D4" s="15">
        <f t="shared" ref="D4" si="0">B4*C4</f>
        <v>3992400</v>
      </c>
      <c r="E4" s="13">
        <f t="shared" ref="E4" si="1">+ROUND(D4*0.1425%,0)</f>
        <v>5689</v>
      </c>
      <c r="F4" s="13"/>
      <c r="G4" s="13"/>
      <c r="H4" s="46">
        <f t="shared" ref="H4:H18" si="2">D4+E4+F4+G4</f>
        <v>3998089</v>
      </c>
      <c r="I4" s="12"/>
      <c r="J4" s="13"/>
      <c r="K4" s="57"/>
      <c r="L4" s="15"/>
      <c r="M4" s="13"/>
      <c r="N4" s="13"/>
      <c r="O4" s="23"/>
    </row>
    <row r="5" spans="1:15" ht="30" customHeight="1" x14ac:dyDescent="0.25">
      <c r="A5" s="22" t="s">
        <v>21</v>
      </c>
      <c r="B5" s="13">
        <v>200000</v>
      </c>
      <c r="C5" s="14">
        <v>19.649999999999999</v>
      </c>
      <c r="D5" s="15">
        <f t="shared" ref="D5:D19" si="3">B5*C5</f>
        <v>3929999.9999999995</v>
      </c>
      <c r="E5" s="13">
        <f t="shared" ref="E5:E7" si="4">+ROUND(D5*0.1425%,0)</f>
        <v>5600</v>
      </c>
      <c r="F5" s="13"/>
      <c r="G5" s="13"/>
      <c r="H5" s="46">
        <f t="shared" si="2"/>
        <v>3935599.9999999995</v>
      </c>
      <c r="I5" s="12"/>
      <c r="J5" s="13"/>
      <c r="K5" s="57"/>
      <c r="L5" s="15"/>
      <c r="M5" s="13"/>
      <c r="N5" s="13"/>
      <c r="O5" s="23"/>
    </row>
    <row r="6" spans="1:15" ht="30" customHeight="1" x14ac:dyDescent="0.25">
      <c r="A6" s="22" t="s">
        <v>22</v>
      </c>
      <c r="B6" s="13">
        <v>200000</v>
      </c>
      <c r="C6" s="14">
        <v>17.899999999999999</v>
      </c>
      <c r="D6" s="15">
        <f t="shared" si="3"/>
        <v>3579999.9999999995</v>
      </c>
      <c r="E6" s="13">
        <f t="shared" si="4"/>
        <v>5102</v>
      </c>
      <c r="F6" s="13"/>
      <c r="G6" s="13"/>
      <c r="H6" s="46">
        <f t="shared" si="2"/>
        <v>3585101.9999999995</v>
      </c>
      <c r="I6" s="12"/>
      <c r="J6" s="13"/>
      <c r="K6" s="57"/>
      <c r="L6" s="15"/>
      <c r="M6" s="13"/>
      <c r="N6" s="13"/>
      <c r="O6" s="23"/>
    </row>
    <row r="7" spans="1:15" ht="30" customHeight="1" x14ac:dyDescent="0.25">
      <c r="A7" s="22" t="s">
        <v>48</v>
      </c>
      <c r="B7" s="13">
        <v>200000</v>
      </c>
      <c r="C7" s="14">
        <v>16.9999</v>
      </c>
      <c r="D7" s="15">
        <f t="shared" si="3"/>
        <v>3399980</v>
      </c>
      <c r="E7" s="13">
        <f t="shared" si="4"/>
        <v>4845</v>
      </c>
      <c r="F7" s="13"/>
      <c r="G7" s="13"/>
      <c r="H7" s="46">
        <f t="shared" si="2"/>
        <v>3404825</v>
      </c>
      <c r="I7" s="12"/>
      <c r="J7" s="13"/>
      <c r="K7" s="57"/>
      <c r="L7" s="15"/>
      <c r="M7" s="13"/>
      <c r="N7" s="13"/>
      <c r="O7" s="23"/>
    </row>
    <row r="8" spans="1:15" ht="30" customHeight="1" x14ac:dyDescent="0.25">
      <c r="A8" s="22" t="s">
        <v>23</v>
      </c>
      <c r="B8" s="13">
        <v>200000</v>
      </c>
      <c r="C8" s="14">
        <v>16.9999</v>
      </c>
      <c r="D8" s="15">
        <f t="shared" ref="D8:D18" si="5">B8*C8</f>
        <v>3399980</v>
      </c>
      <c r="E8" s="13">
        <f t="shared" ref="E8:E13" si="6">+ROUND(D8*0.1425%,0)</f>
        <v>4845</v>
      </c>
      <c r="F8" s="13"/>
      <c r="G8" s="13"/>
      <c r="H8" s="46">
        <f t="shared" si="2"/>
        <v>3404825</v>
      </c>
      <c r="I8" s="12"/>
      <c r="J8" s="46"/>
      <c r="K8" s="60"/>
      <c r="L8" s="31"/>
      <c r="M8" s="46"/>
      <c r="N8" s="46"/>
      <c r="O8" s="49"/>
    </row>
    <row r="9" spans="1:15" ht="30" customHeight="1" x14ac:dyDescent="0.25">
      <c r="A9" s="22" t="s">
        <v>23</v>
      </c>
      <c r="B9" s="13">
        <v>200000</v>
      </c>
      <c r="C9" s="14">
        <v>16.9999</v>
      </c>
      <c r="D9" s="15">
        <f t="shared" si="5"/>
        <v>3399980</v>
      </c>
      <c r="E9" s="13">
        <f t="shared" si="6"/>
        <v>4845</v>
      </c>
      <c r="F9" s="13"/>
      <c r="G9" s="13"/>
      <c r="H9" s="46">
        <f t="shared" si="2"/>
        <v>3404825</v>
      </c>
      <c r="I9" s="12"/>
      <c r="J9" s="13"/>
      <c r="K9" s="57"/>
      <c r="L9" s="15"/>
      <c r="M9" s="13"/>
      <c r="N9" s="13"/>
      <c r="O9" s="23"/>
    </row>
    <row r="10" spans="1:15" ht="30" customHeight="1" x14ac:dyDescent="0.25">
      <c r="A10" s="22" t="s">
        <v>24</v>
      </c>
      <c r="B10" s="13">
        <v>200000</v>
      </c>
      <c r="C10" s="14">
        <v>17.05</v>
      </c>
      <c r="D10" s="15">
        <f t="shared" si="5"/>
        <v>3410000</v>
      </c>
      <c r="E10" s="13">
        <f t="shared" si="6"/>
        <v>4859</v>
      </c>
      <c r="F10" s="13"/>
      <c r="G10" s="13"/>
      <c r="H10" s="46">
        <f t="shared" si="2"/>
        <v>3414859</v>
      </c>
      <c r="I10" s="12"/>
      <c r="J10" s="13"/>
      <c r="K10" s="57"/>
      <c r="L10" s="15"/>
      <c r="M10" s="13"/>
      <c r="N10" s="13"/>
      <c r="O10" s="23"/>
    </row>
    <row r="11" spans="1:15" ht="30" customHeight="1" x14ac:dyDescent="0.25">
      <c r="A11" s="22" t="s">
        <v>24</v>
      </c>
      <c r="B11" s="13">
        <v>200000</v>
      </c>
      <c r="C11" s="14">
        <v>17.05</v>
      </c>
      <c r="D11" s="15">
        <f t="shared" si="5"/>
        <v>3410000</v>
      </c>
      <c r="E11" s="13">
        <f t="shared" si="6"/>
        <v>4859</v>
      </c>
      <c r="F11" s="13"/>
      <c r="G11" s="13"/>
      <c r="H11" s="46">
        <f t="shared" si="2"/>
        <v>3414859</v>
      </c>
      <c r="I11" s="12"/>
      <c r="J11" s="13"/>
      <c r="K11" s="57"/>
      <c r="L11" s="15"/>
      <c r="M11" s="13"/>
      <c r="N11" s="13"/>
      <c r="O11" s="23"/>
    </row>
    <row r="12" spans="1:15" ht="30" customHeight="1" x14ac:dyDescent="0.25">
      <c r="A12" s="22" t="s">
        <v>24</v>
      </c>
      <c r="B12" s="13">
        <v>200000</v>
      </c>
      <c r="C12" s="14">
        <v>17.05</v>
      </c>
      <c r="D12" s="15">
        <f t="shared" si="5"/>
        <v>3410000</v>
      </c>
      <c r="E12" s="13">
        <f t="shared" si="6"/>
        <v>4859</v>
      </c>
      <c r="F12" s="13"/>
      <c r="G12" s="13"/>
      <c r="H12" s="46">
        <f t="shared" si="2"/>
        <v>3414859</v>
      </c>
      <c r="I12" s="12"/>
      <c r="J12" s="13"/>
      <c r="K12" s="57"/>
      <c r="L12" s="15"/>
      <c r="M12" s="13"/>
      <c r="N12" s="13"/>
      <c r="O12" s="23"/>
    </row>
    <row r="13" spans="1:15" ht="30" customHeight="1" x14ac:dyDescent="0.25">
      <c r="A13" s="22" t="s">
        <v>25</v>
      </c>
      <c r="B13" s="13"/>
      <c r="C13" s="14"/>
      <c r="D13" s="15">
        <f t="shared" si="5"/>
        <v>0</v>
      </c>
      <c r="E13" s="13">
        <f t="shared" si="6"/>
        <v>0</v>
      </c>
      <c r="F13" s="13">
        <v>-10215</v>
      </c>
      <c r="G13" s="13"/>
      <c r="H13" s="46">
        <f t="shared" si="2"/>
        <v>-10215</v>
      </c>
      <c r="I13" s="12"/>
      <c r="J13" s="13"/>
      <c r="K13" s="57"/>
      <c r="L13" s="15"/>
      <c r="M13" s="13"/>
      <c r="N13" s="13"/>
      <c r="O13" s="23"/>
    </row>
    <row r="14" spans="1:15" ht="30" customHeight="1" x14ac:dyDescent="0.25">
      <c r="A14" s="22" t="s">
        <v>27</v>
      </c>
      <c r="B14" s="13"/>
      <c r="C14" s="14"/>
      <c r="D14" s="15">
        <f t="shared" si="5"/>
        <v>0</v>
      </c>
      <c r="E14" s="13"/>
      <c r="F14" s="13"/>
      <c r="G14" s="13">
        <v>-2000000</v>
      </c>
      <c r="H14" s="46">
        <f t="shared" si="2"/>
        <v>-2000000</v>
      </c>
      <c r="I14" s="12"/>
      <c r="J14" s="13"/>
      <c r="K14" s="57"/>
      <c r="L14" s="15"/>
      <c r="M14" s="13"/>
      <c r="N14" s="13"/>
      <c r="O14" s="23"/>
    </row>
    <row r="15" spans="1:15" ht="30" customHeight="1" x14ac:dyDescent="0.25">
      <c r="A15" s="22" t="s">
        <v>26</v>
      </c>
      <c r="B15" s="13">
        <v>-400000</v>
      </c>
      <c r="C15" s="14">
        <v>10</v>
      </c>
      <c r="D15" s="15">
        <f t="shared" si="5"/>
        <v>-4000000</v>
      </c>
      <c r="E15" s="13"/>
      <c r="F15" s="13"/>
      <c r="G15" s="13"/>
      <c r="H15" s="46">
        <f t="shared" si="2"/>
        <v>-4000000</v>
      </c>
      <c r="I15" s="12"/>
      <c r="J15" s="13"/>
      <c r="K15" s="57"/>
      <c r="L15" s="15"/>
      <c r="M15" s="13"/>
      <c r="N15" s="13"/>
      <c r="O15" s="23"/>
    </row>
    <row r="16" spans="1:15" ht="30" customHeight="1" x14ac:dyDescent="0.25">
      <c r="A16" s="22" t="s">
        <v>28</v>
      </c>
      <c r="B16" s="13"/>
      <c r="C16" s="14"/>
      <c r="D16" s="15">
        <f t="shared" si="5"/>
        <v>0</v>
      </c>
      <c r="E16" s="13"/>
      <c r="F16" s="13"/>
      <c r="G16" s="13"/>
      <c r="H16" s="46">
        <f t="shared" si="2"/>
        <v>0</v>
      </c>
      <c r="I16" s="12"/>
      <c r="J16" s="13"/>
      <c r="K16" s="57"/>
      <c r="L16" s="15"/>
      <c r="M16" s="13"/>
      <c r="N16" s="13"/>
      <c r="O16" s="23"/>
    </row>
    <row r="17" spans="1:15" ht="30" customHeight="1" x14ac:dyDescent="0.25">
      <c r="A17" s="22" t="s">
        <v>29</v>
      </c>
      <c r="B17" s="13"/>
      <c r="C17" s="14"/>
      <c r="D17" s="15">
        <f t="shared" si="5"/>
        <v>0</v>
      </c>
      <c r="E17" s="13"/>
      <c r="F17" s="13"/>
      <c r="G17" s="13">
        <v>-1280000</v>
      </c>
      <c r="H17" s="46">
        <f t="shared" si="2"/>
        <v>-1280000</v>
      </c>
      <c r="I17" s="12"/>
      <c r="J17" s="13"/>
      <c r="K17" s="57"/>
      <c r="L17" s="15"/>
      <c r="M17" s="13"/>
      <c r="N17" s="13"/>
      <c r="O17" s="23"/>
    </row>
    <row r="18" spans="1:15" ht="30" hidden="1" customHeight="1" x14ac:dyDescent="0.25">
      <c r="A18" s="22"/>
      <c r="B18" s="13"/>
      <c r="C18" s="14"/>
      <c r="D18" s="15">
        <f t="shared" si="5"/>
        <v>0</v>
      </c>
      <c r="E18" s="13"/>
      <c r="F18" s="13"/>
      <c r="G18" s="13"/>
      <c r="H18" s="46">
        <f t="shared" si="2"/>
        <v>0</v>
      </c>
      <c r="I18" s="12"/>
      <c r="J18" s="13"/>
      <c r="K18" s="57"/>
      <c r="L18" s="15"/>
      <c r="M18" s="13"/>
      <c r="N18" s="13"/>
      <c r="O18" s="23"/>
    </row>
    <row r="19" spans="1:15" ht="30" customHeight="1" x14ac:dyDescent="0.25">
      <c r="A19" s="22" t="s">
        <v>4</v>
      </c>
      <c r="B19" s="13">
        <f>SUM(B3:B15)</f>
        <v>1600000</v>
      </c>
      <c r="C19" s="14">
        <f>+ROUND(H19/B19,4)</f>
        <v>18.764600000000002</v>
      </c>
      <c r="D19" s="15">
        <f t="shared" si="3"/>
        <v>30023360.000000004</v>
      </c>
      <c r="E19" s="13">
        <f>SUM(E3:E17)</f>
        <v>51274</v>
      </c>
      <c r="F19" s="13">
        <f t="shared" ref="F19:G19" si="7">SUM(F3:F17)</f>
        <v>-10215</v>
      </c>
      <c r="G19" s="13">
        <f t="shared" si="7"/>
        <v>-3280000</v>
      </c>
      <c r="H19" s="13">
        <f>SUM(H3:H16)</f>
        <v>30023399</v>
      </c>
      <c r="I19" s="12"/>
      <c r="J19" s="13"/>
      <c r="K19" s="57"/>
      <c r="L19" s="15"/>
      <c r="M19" s="13"/>
      <c r="N19" s="13"/>
      <c r="O19" s="23">
        <f>SUM(O3:O13)</f>
        <v>30106187.999999996</v>
      </c>
    </row>
    <row r="20" spans="1:15" ht="30" customHeight="1" thickBot="1" x14ac:dyDescent="0.3">
      <c r="A20" s="24" t="s">
        <v>9</v>
      </c>
      <c r="B20" s="25"/>
      <c r="C20" s="26"/>
      <c r="D20" s="27"/>
      <c r="E20" s="25"/>
      <c r="F20" s="25"/>
      <c r="G20" s="25"/>
      <c r="H20" s="25"/>
      <c r="I20" s="28"/>
      <c r="J20" s="25"/>
      <c r="K20" s="59"/>
      <c r="L20" s="27"/>
      <c r="M20" s="25"/>
      <c r="N20" s="25"/>
      <c r="O20" s="30">
        <f>O19-H19</f>
        <v>82788.999999996275</v>
      </c>
    </row>
    <row r="21" spans="1:15" ht="30" customHeight="1" x14ac:dyDescent="0.25"/>
    <row r="22" spans="1:15" ht="30" customHeight="1" x14ac:dyDescent="0.25"/>
    <row r="23" spans="1:15" ht="30" customHeight="1" x14ac:dyDescent="0.25"/>
    <row r="24" spans="1:15" ht="30" customHeight="1" x14ac:dyDescent="0.25"/>
    <row r="25" spans="1:15" ht="30" customHeight="1" x14ac:dyDescent="0.25"/>
    <row r="26" spans="1:15" ht="30" customHeight="1" x14ac:dyDescent="0.25"/>
    <row r="27" spans="1:15" ht="30" customHeight="1" x14ac:dyDescent="0.25"/>
  </sheetData>
  <mergeCells count="3">
    <mergeCell ref="A1:A2"/>
    <mergeCell ref="B1:H1"/>
    <mergeCell ref="I1:O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7BF3-992A-483B-BED8-B2E4AB4738A8}">
  <dimension ref="A1:G30"/>
  <sheetViews>
    <sheetView topLeftCell="A7" workbookViewId="0">
      <selection activeCell="H17" sqref="H17"/>
    </sheetView>
  </sheetViews>
  <sheetFormatPr defaultRowHeight="16.5" x14ac:dyDescent="0.25"/>
  <cols>
    <col min="1" max="1" width="10.625" style="2" customWidth="1"/>
    <col min="2" max="2" width="15.625" customWidth="1"/>
    <col min="3" max="5" width="15.625" style="3" customWidth="1"/>
    <col min="7" max="7" width="10" bestFit="1" customWidth="1"/>
  </cols>
  <sheetData>
    <row r="1" spans="1:5" s="1" customFormat="1" ht="24.95" customHeight="1" x14ac:dyDescent="0.25">
      <c r="A1" s="11" t="s">
        <v>0</v>
      </c>
      <c r="B1" s="77" t="s">
        <v>49</v>
      </c>
      <c r="C1" s="7" t="s">
        <v>50</v>
      </c>
      <c r="D1" s="7" t="s">
        <v>51</v>
      </c>
      <c r="E1" s="7" t="s">
        <v>52</v>
      </c>
    </row>
    <row r="2" spans="1:5" ht="24.95" customHeight="1" x14ac:dyDescent="0.25">
      <c r="A2" s="12">
        <v>45467</v>
      </c>
      <c r="B2" s="78" t="s">
        <v>53</v>
      </c>
      <c r="C2" s="13">
        <v>15000000</v>
      </c>
      <c r="D2" s="13"/>
      <c r="E2" s="13">
        <f>C2-D2</f>
        <v>15000000</v>
      </c>
    </row>
    <row r="3" spans="1:5" ht="24.95" customHeight="1" x14ac:dyDescent="0.25">
      <c r="A3" s="12">
        <v>45467</v>
      </c>
      <c r="B3" s="78" t="s">
        <v>54</v>
      </c>
      <c r="C3" s="13">
        <v>300000</v>
      </c>
      <c r="D3" s="13"/>
      <c r="E3" s="13">
        <f>E2+C3-D3</f>
        <v>15300000</v>
      </c>
    </row>
    <row r="4" spans="1:5" ht="24.95" customHeight="1" x14ac:dyDescent="0.25">
      <c r="A4" s="12">
        <v>45470</v>
      </c>
      <c r="B4" s="78" t="s">
        <v>55</v>
      </c>
      <c r="C4" s="13"/>
      <c r="D4" s="13">
        <v>5255176</v>
      </c>
      <c r="E4" s="13">
        <f t="shared" ref="E4:E21" si="0">E3+C4-D4</f>
        <v>10044824</v>
      </c>
    </row>
    <row r="5" spans="1:5" ht="24.95" customHeight="1" x14ac:dyDescent="0.25">
      <c r="A5" s="12">
        <v>45474</v>
      </c>
      <c r="B5" s="78" t="s">
        <v>44</v>
      </c>
      <c r="C5" s="13"/>
      <c r="D5" s="13">
        <v>7480643</v>
      </c>
      <c r="E5" s="13">
        <f t="shared" si="0"/>
        <v>2564181</v>
      </c>
    </row>
    <row r="6" spans="1:5" ht="24.95" customHeight="1" x14ac:dyDescent="0.25">
      <c r="A6" s="12">
        <v>45478</v>
      </c>
      <c r="B6" s="78" t="s">
        <v>53</v>
      </c>
      <c r="C6" s="13">
        <v>15000000</v>
      </c>
      <c r="D6" s="13"/>
      <c r="E6" s="13">
        <f t="shared" si="0"/>
        <v>17564181</v>
      </c>
    </row>
    <row r="7" spans="1:5" ht="24.95" customHeight="1" x14ac:dyDescent="0.25">
      <c r="A7" s="12">
        <v>45482</v>
      </c>
      <c r="B7" s="78" t="s">
        <v>45</v>
      </c>
      <c r="C7" s="13"/>
      <c r="D7" s="13">
        <v>3214574</v>
      </c>
      <c r="E7" s="13">
        <f t="shared" si="0"/>
        <v>14349607</v>
      </c>
    </row>
    <row r="8" spans="1:5" ht="24.95" customHeight="1" x14ac:dyDescent="0.25">
      <c r="A8" s="12">
        <v>45509</v>
      </c>
      <c r="B8" s="78" t="s">
        <v>53</v>
      </c>
      <c r="C8" s="13">
        <v>700000</v>
      </c>
      <c r="D8" s="13"/>
      <c r="E8" s="13">
        <f t="shared" si="0"/>
        <v>15049607</v>
      </c>
    </row>
    <row r="9" spans="1:5" ht="24.95" customHeight="1" x14ac:dyDescent="0.25">
      <c r="A9" s="12">
        <v>45519</v>
      </c>
      <c r="B9" s="78" t="s">
        <v>56</v>
      </c>
      <c r="C9" s="13"/>
      <c r="D9" s="13">
        <v>25085</v>
      </c>
      <c r="E9" s="13">
        <f t="shared" si="0"/>
        <v>15024522</v>
      </c>
    </row>
    <row r="10" spans="1:5" ht="24.95" customHeight="1" x14ac:dyDescent="0.25">
      <c r="A10" s="12">
        <v>45519</v>
      </c>
      <c r="B10" s="78" t="s">
        <v>56</v>
      </c>
      <c r="C10" s="13"/>
      <c r="D10" s="13">
        <v>50271</v>
      </c>
      <c r="E10" s="13">
        <f t="shared" si="0"/>
        <v>14974251</v>
      </c>
    </row>
    <row r="11" spans="1:5" ht="24.95" customHeight="1" x14ac:dyDescent="0.25">
      <c r="A11" s="12">
        <v>45524</v>
      </c>
      <c r="B11" s="78" t="s">
        <v>56</v>
      </c>
      <c r="C11" s="13"/>
      <c r="D11" s="13">
        <v>253360</v>
      </c>
      <c r="E11" s="13">
        <f t="shared" si="0"/>
        <v>14720891</v>
      </c>
    </row>
    <row r="12" spans="1:5" ht="24.95" customHeight="1" x14ac:dyDescent="0.25">
      <c r="A12" s="12">
        <v>45525</v>
      </c>
      <c r="B12" s="78" t="s">
        <v>56</v>
      </c>
      <c r="C12" s="13"/>
      <c r="D12" s="13">
        <v>252859</v>
      </c>
      <c r="E12" s="13">
        <f t="shared" si="0"/>
        <v>14468032</v>
      </c>
    </row>
    <row r="13" spans="1:5" ht="24.95" customHeight="1" x14ac:dyDescent="0.25">
      <c r="A13" s="12">
        <v>45525</v>
      </c>
      <c r="B13" s="78" t="s">
        <v>56</v>
      </c>
      <c r="C13" s="13"/>
      <c r="D13" s="13">
        <v>253360</v>
      </c>
      <c r="E13" s="13">
        <f t="shared" si="0"/>
        <v>14214672</v>
      </c>
    </row>
    <row r="14" spans="1:5" ht="24.95" customHeight="1" x14ac:dyDescent="0.25">
      <c r="A14" s="12">
        <v>45526</v>
      </c>
      <c r="B14" s="78" t="s">
        <v>56</v>
      </c>
      <c r="C14" s="13"/>
      <c r="D14" s="13">
        <v>176651</v>
      </c>
      <c r="E14" s="13">
        <f t="shared" si="0"/>
        <v>14038021</v>
      </c>
    </row>
    <row r="15" spans="1:5" ht="24.95" customHeight="1" x14ac:dyDescent="0.25">
      <c r="A15" s="12">
        <v>45526</v>
      </c>
      <c r="B15" s="78" t="s">
        <v>56</v>
      </c>
      <c r="C15" s="13"/>
      <c r="D15" s="13">
        <v>252359</v>
      </c>
      <c r="E15" s="13">
        <f t="shared" si="0"/>
        <v>13785662</v>
      </c>
    </row>
    <row r="16" spans="1:5" ht="24.95" customHeight="1" x14ac:dyDescent="0.25">
      <c r="A16" s="12">
        <v>45530</v>
      </c>
      <c r="B16" s="78" t="s">
        <v>56</v>
      </c>
      <c r="C16" s="13"/>
      <c r="D16" s="13">
        <v>253360</v>
      </c>
      <c r="E16" s="13">
        <f t="shared" si="0"/>
        <v>13532302</v>
      </c>
    </row>
    <row r="17" spans="1:7" ht="24.95" customHeight="1" x14ac:dyDescent="0.25">
      <c r="A17" s="12">
        <v>45530</v>
      </c>
      <c r="B17" s="78" t="s">
        <v>56</v>
      </c>
      <c r="C17" s="13"/>
      <c r="D17" s="13">
        <v>253360</v>
      </c>
      <c r="E17" s="13">
        <f t="shared" si="0"/>
        <v>13278942</v>
      </c>
    </row>
    <row r="18" spans="1:7" ht="24.95" customHeight="1" x14ac:dyDescent="0.25">
      <c r="A18" s="12">
        <v>45531</v>
      </c>
      <c r="B18" s="78" t="s">
        <v>56</v>
      </c>
      <c r="C18" s="13"/>
      <c r="D18" s="13">
        <v>226672</v>
      </c>
      <c r="E18" s="13">
        <f t="shared" si="0"/>
        <v>13052270</v>
      </c>
      <c r="G18" s="3"/>
    </row>
    <row r="19" spans="1:7" ht="24.95" customHeight="1" x14ac:dyDescent="0.25">
      <c r="A19" s="12">
        <v>45541</v>
      </c>
      <c r="B19" s="78" t="s">
        <v>56</v>
      </c>
      <c r="C19" s="13"/>
      <c r="D19" s="13">
        <v>75106</v>
      </c>
      <c r="E19" s="13">
        <f t="shared" si="0"/>
        <v>12977164</v>
      </c>
    </row>
    <row r="20" spans="1:7" ht="24.95" customHeight="1" x14ac:dyDescent="0.25">
      <c r="A20" s="12">
        <v>45541</v>
      </c>
      <c r="B20" s="78" t="s">
        <v>56</v>
      </c>
      <c r="C20" s="13"/>
      <c r="D20" s="13">
        <v>200285</v>
      </c>
      <c r="E20" s="13">
        <f t="shared" si="0"/>
        <v>12776879</v>
      </c>
    </row>
    <row r="21" spans="1:7" ht="24.95" customHeight="1" x14ac:dyDescent="0.25">
      <c r="A21" s="12">
        <v>45541</v>
      </c>
      <c r="B21" s="78" t="s">
        <v>56</v>
      </c>
      <c r="C21" s="13"/>
      <c r="D21" s="13">
        <v>249354</v>
      </c>
      <c r="E21" s="13">
        <f t="shared" si="0"/>
        <v>12527525</v>
      </c>
      <c r="G21" s="3">
        <f>SUM(D9:D21)</f>
        <v>2522082</v>
      </c>
    </row>
    <row r="22" spans="1:7" ht="24.95" customHeight="1" x14ac:dyDescent="0.25">
      <c r="A22" s="12"/>
      <c r="B22" s="78"/>
      <c r="C22" s="13"/>
      <c r="D22" s="13"/>
      <c r="E22" s="13"/>
    </row>
    <row r="23" spans="1:7" ht="24.95" customHeight="1" x14ac:dyDescent="0.25">
      <c r="A23" s="12"/>
      <c r="B23" s="78"/>
      <c r="C23" s="13"/>
      <c r="D23" s="13"/>
      <c r="E23" s="13"/>
    </row>
    <row r="24" spans="1:7" ht="24.95" customHeight="1" x14ac:dyDescent="0.25">
      <c r="A24" s="12"/>
      <c r="B24" s="78"/>
      <c r="C24" s="13"/>
      <c r="D24" s="13"/>
      <c r="E24" s="13"/>
    </row>
    <row r="25" spans="1:7" ht="24.95" customHeight="1" x14ac:dyDescent="0.25">
      <c r="A25" s="12"/>
      <c r="B25" s="78"/>
      <c r="C25" s="13"/>
      <c r="D25" s="13"/>
      <c r="E25" s="13"/>
    </row>
    <row r="26" spans="1:7" ht="24.95" customHeight="1" x14ac:dyDescent="0.25">
      <c r="A26" s="12"/>
      <c r="B26" s="78"/>
      <c r="C26" s="13"/>
      <c r="D26" s="13"/>
      <c r="E26" s="13"/>
    </row>
    <row r="27" spans="1:7" ht="24.95" customHeight="1" x14ac:dyDescent="0.25">
      <c r="A27" s="12"/>
      <c r="B27" s="78"/>
      <c r="C27" s="13"/>
      <c r="D27" s="13"/>
      <c r="E27" s="13"/>
    </row>
    <row r="28" spans="1:7" ht="24.95" customHeight="1" x14ac:dyDescent="0.25">
      <c r="A28" s="12"/>
      <c r="B28" s="78"/>
      <c r="C28" s="13"/>
      <c r="D28" s="13"/>
      <c r="E28" s="13"/>
    </row>
    <row r="29" spans="1:7" ht="24.95" customHeight="1" x14ac:dyDescent="0.25"/>
    <row r="30" spans="1:7" ht="24.95" customHeight="1" x14ac:dyDescent="0.25"/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2CFE-8F95-4D8C-BFC9-8600DFD7DC73}">
  <dimension ref="A1:O27"/>
  <sheetViews>
    <sheetView workbookViewId="0">
      <selection activeCell="B3" sqref="B3:C4"/>
    </sheetView>
  </sheetViews>
  <sheetFormatPr defaultRowHeight="16.5" x14ac:dyDescent="0.25"/>
  <cols>
    <col min="1" max="1" width="10.625" style="2" customWidth="1"/>
    <col min="2" max="2" width="10.625" style="3" customWidth="1"/>
    <col min="3" max="3" width="10.625" style="6" customWidth="1"/>
    <col min="4" max="4" width="10.625" style="5" customWidth="1"/>
    <col min="5" max="8" width="10.625" style="3" customWidth="1"/>
    <col min="9" max="9" width="10.625" style="2" customWidth="1"/>
    <col min="10" max="10" width="10.625" style="3" customWidth="1"/>
    <col min="11" max="11" width="10.625" style="58" customWidth="1"/>
    <col min="12" max="12" width="10.625" style="5" customWidth="1"/>
    <col min="13" max="15" width="10.625" style="3" customWidth="1"/>
  </cols>
  <sheetData>
    <row r="1" spans="1:15" ht="45" customHeight="1" x14ac:dyDescent="0.25">
      <c r="A1" s="114" t="s">
        <v>0</v>
      </c>
      <c r="B1" s="116" t="s">
        <v>38</v>
      </c>
      <c r="C1" s="117"/>
      <c r="D1" s="117"/>
      <c r="E1" s="117"/>
      <c r="F1" s="117"/>
      <c r="G1" s="117"/>
      <c r="H1" s="117"/>
      <c r="I1" s="118" t="s">
        <v>6</v>
      </c>
      <c r="J1" s="118"/>
      <c r="K1" s="118"/>
      <c r="L1" s="118"/>
      <c r="M1" s="118"/>
      <c r="N1" s="118"/>
      <c r="O1" s="119"/>
    </row>
    <row r="2" spans="1:15" s="1" customFormat="1" ht="33.75" thickBot="1" x14ac:dyDescent="0.3">
      <c r="A2" s="115"/>
      <c r="B2" s="61" t="s">
        <v>1</v>
      </c>
      <c r="C2" s="62" t="s">
        <v>7</v>
      </c>
      <c r="D2" s="63" t="s">
        <v>4</v>
      </c>
      <c r="E2" s="68" t="s">
        <v>3</v>
      </c>
      <c r="F2" s="68" t="s">
        <v>12</v>
      </c>
      <c r="G2" s="68" t="s">
        <v>30</v>
      </c>
      <c r="H2" s="68" t="s">
        <v>4</v>
      </c>
      <c r="I2" s="64" t="s">
        <v>0</v>
      </c>
      <c r="J2" s="61" t="s">
        <v>1</v>
      </c>
      <c r="K2" s="65" t="s">
        <v>6</v>
      </c>
      <c r="L2" s="63" t="s">
        <v>4</v>
      </c>
      <c r="M2" s="66" t="s">
        <v>3</v>
      </c>
      <c r="N2" s="66" t="s">
        <v>5</v>
      </c>
      <c r="O2" s="67" t="s">
        <v>8</v>
      </c>
    </row>
    <row r="3" spans="1:15" ht="30" customHeight="1" x14ac:dyDescent="0.25">
      <c r="A3" s="45">
        <v>45474</v>
      </c>
      <c r="B3" s="46">
        <v>100000</v>
      </c>
      <c r="C3" s="47">
        <v>14.9</v>
      </c>
      <c r="D3" s="31">
        <f>B3*C3</f>
        <v>1490000</v>
      </c>
      <c r="E3" s="46">
        <f>+ROUND(D3*0.1425%,0)</f>
        <v>2123</v>
      </c>
      <c r="F3" s="46"/>
      <c r="G3" s="46"/>
      <c r="H3" s="46">
        <f>D3+E3+F3+G3</f>
        <v>1492123</v>
      </c>
      <c r="I3" s="48"/>
      <c r="J3" s="46"/>
      <c r="K3" s="60"/>
      <c r="L3" s="31">
        <f>J3*K3</f>
        <v>0</v>
      </c>
      <c r="M3" s="46">
        <f>+ROUND(L3*0.1425%,0)</f>
        <v>0</v>
      </c>
      <c r="N3" s="46">
        <f>+ROUND(L3*0.3%,0)</f>
        <v>0</v>
      </c>
      <c r="O3" s="49">
        <f>L3-M3-N3</f>
        <v>0</v>
      </c>
    </row>
    <row r="4" spans="1:15" ht="30" customHeight="1" x14ac:dyDescent="0.25">
      <c r="A4" s="45">
        <v>45474</v>
      </c>
      <c r="B4" s="13">
        <v>400000</v>
      </c>
      <c r="C4" s="14">
        <v>14.95</v>
      </c>
      <c r="D4" s="15">
        <f t="shared" ref="D4:D19" si="0">B4*C4</f>
        <v>5980000</v>
      </c>
      <c r="E4" s="13">
        <f t="shared" ref="E4:E13" si="1">+ROUND(D4*0.1425%,0)</f>
        <v>8522</v>
      </c>
      <c r="F4" s="13"/>
      <c r="G4" s="13"/>
      <c r="H4" s="46">
        <f>D4+E4+F4+G4-2</f>
        <v>5988520</v>
      </c>
      <c r="I4" s="12"/>
      <c r="J4" s="13"/>
      <c r="K4" s="57"/>
      <c r="L4" s="15"/>
      <c r="M4" s="13"/>
      <c r="N4" s="13"/>
      <c r="O4" s="23"/>
    </row>
    <row r="5" spans="1:15" ht="30" customHeight="1" x14ac:dyDescent="0.25">
      <c r="A5" s="45"/>
      <c r="B5" s="13"/>
      <c r="C5" s="14"/>
      <c r="D5" s="15"/>
      <c r="E5" s="13"/>
      <c r="F5" s="13"/>
      <c r="G5" s="13"/>
      <c r="H5" s="46">
        <f t="shared" ref="H5:H18" si="2">D5+E5+F5+G5</f>
        <v>0</v>
      </c>
      <c r="I5" s="12"/>
      <c r="J5" s="13"/>
      <c r="K5" s="57"/>
      <c r="L5" s="15"/>
      <c r="M5" s="13"/>
      <c r="N5" s="13"/>
      <c r="O5" s="23"/>
    </row>
    <row r="6" spans="1:15" ht="30" hidden="1" customHeight="1" x14ac:dyDescent="0.25">
      <c r="A6" s="22"/>
      <c r="B6" s="13"/>
      <c r="C6" s="14"/>
      <c r="D6" s="15">
        <f t="shared" si="0"/>
        <v>0</v>
      </c>
      <c r="E6" s="13">
        <f t="shared" si="1"/>
        <v>0</v>
      </c>
      <c r="F6" s="13"/>
      <c r="G6" s="13"/>
      <c r="H6" s="46">
        <f t="shared" si="2"/>
        <v>0</v>
      </c>
      <c r="I6" s="12"/>
      <c r="J6" s="13"/>
      <c r="K6" s="57"/>
      <c r="L6" s="15"/>
      <c r="M6" s="13"/>
      <c r="N6" s="13"/>
      <c r="O6" s="23"/>
    </row>
    <row r="7" spans="1:15" ht="30" hidden="1" customHeight="1" x14ac:dyDescent="0.25">
      <c r="A7" s="22"/>
      <c r="B7" s="13"/>
      <c r="C7" s="14"/>
      <c r="D7" s="15">
        <f t="shared" si="0"/>
        <v>0</v>
      </c>
      <c r="E7" s="13">
        <f t="shared" si="1"/>
        <v>0</v>
      </c>
      <c r="F7" s="13"/>
      <c r="G7" s="13"/>
      <c r="H7" s="46">
        <f t="shared" si="2"/>
        <v>0</v>
      </c>
      <c r="I7" s="12"/>
      <c r="J7" s="13"/>
      <c r="K7" s="57"/>
      <c r="L7" s="15"/>
      <c r="M7" s="13"/>
      <c r="N7" s="13"/>
      <c r="O7" s="23"/>
    </row>
    <row r="8" spans="1:15" ht="30" hidden="1" customHeight="1" x14ac:dyDescent="0.25">
      <c r="A8" s="22"/>
      <c r="B8" s="13"/>
      <c r="C8" s="14"/>
      <c r="D8" s="15">
        <f t="shared" si="0"/>
        <v>0</v>
      </c>
      <c r="E8" s="13">
        <f t="shared" si="1"/>
        <v>0</v>
      </c>
      <c r="F8" s="13"/>
      <c r="G8" s="13"/>
      <c r="H8" s="46">
        <f t="shared" si="2"/>
        <v>0</v>
      </c>
      <c r="I8" s="12"/>
      <c r="J8" s="46"/>
      <c r="K8" s="60"/>
      <c r="L8" s="31"/>
      <c r="M8" s="46"/>
      <c r="N8" s="46"/>
      <c r="O8" s="49"/>
    </row>
    <row r="9" spans="1:15" ht="30" hidden="1" customHeight="1" x14ac:dyDescent="0.25">
      <c r="A9" s="22"/>
      <c r="B9" s="13"/>
      <c r="C9" s="14"/>
      <c r="D9" s="15">
        <f t="shared" si="0"/>
        <v>0</v>
      </c>
      <c r="E9" s="13">
        <f t="shared" si="1"/>
        <v>0</v>
      </c>
      <c r="F9" s="13"/>
      <c r="G9" s="13"/>
      <c r="H9" s="46">
        <f t="shared" si="2"/>
        <v>0</v>
      </c>
      <c r="I9" s="12"/>
      <c r="J9" s="13"/>
      <c r="K9" s="57"/>
      <c r="L9" s="15"/>
      <c r="M9" s="13"/>
      <c r="N9" s="13"/>
      <c r="O9" s="23"/>
    </row>
    <row r="10" spans="1:15" ht="30" hidden="1" customHeight="1" x14ac:dyDescent="0.25">
      <c r="A10" s="22"/>
      <c r="B10" s="13"/>
      <c r="C10" s="14"/>
      <c r="D10" s="15">
        <f t="shared" si="0"/>
        <v>0</v>
      </c>
      <c r="E10" s="13">
        <f t="shared" si="1"/>
        <v>0</v>
      </c>
      <c r="F10" s="13"/>
      <c r="G10" s="13"/>
      <c r="H10" s="46">
        <f t="shared" si="2"/>
        <v>0</v>
      </c>
      <c r="I10" s="12"/>
      <c r="J10" s="13"/>
      <c r="K10" s="57"/>
      <c r="L10" s="15"/>
      <c r="M10" s="13"/>
      <c r="N10" s="13"/>
      <c r="O10" s="23"/>
    </row>
    <row r="11" spans="1:15" ht="30" hidden="1" customHeight="1" x14ac:dyDescent="0.25">
      <c r="A11" s="22"/>
      <c r="B11" s="13"/>
      <c r="C11" s="14"/>
      <c r="D11" s="15">
        <f t="shared" si="0"/>
        <v>0</v>
      </c>
      <c r="E11" s="13">
        <f t="shared" si="1"/>
        <v>0</v>
      </c>
      <c r="F11" s="13"/>
      <c r="G11" s="13"/>
      <c r="H11" s="46">
        <f t="shared" si="2"/>
        <v>0</v>
      </c>
      <c r="I11" s="12"/>
      <c r="J11" s="13"/>
      <c r="K11" s="57"/>
      <c r="L11" s="15"/>
      <c r="M11" s="13"/>
      <c r="N11" s="13"/>
      <c r="O11" s="23"/>
    </row>
    <row r="12" spans="1:15" ht="30" hidden="1" customHeight="1" x14ac:dyDescent="0.25">
      <c r="A12" s="22"/>
      <c r="B12" s="13"/>
      <c r="C12" s="14"/>
      <c r="D12" s="15">
        <f t="shared" si="0"/>
        <v>0</v>
      </c>
      <c r="E12" s="13">
        <f t="shared" si="1"/>
        <v>0</v>
      </c>
      <c r="F12" s="13"/>
      <c r="G12" s="13"/>
      <c r="H12" s="46">
        <f t="shared" si="2"/>
        <v>0</v>
      </c>
      <c r="I12" s="12"/>
      <c r="J12" s="13"/>
      <c r="K12" s="57"/>
      <c r="L12" s="15"/>
      <c r="M12" s="13"/>
      <c r="N12" s="13"/>
      <c r="O12" s="23"/>
    </row>
    <row r="13" spans="1:15" ht="30" hidden="1" customHeight="1" x14ac:dyDescent="0.25">
      <c r="A13" s="22"/>
      <c r="B13" s="13"/>
      <c r="C13" s="14"/>
      <c r="D13" s="15">
        <f t="shared" si="0"/>
        <v>0</v>
      </c>
      <c r="E13" s="13">
        <f t="shared" si="1"/>
        <v>0</v>
      </c>
      <c r="F13" s="13"/>
      <c r="G13" s="13"/>
      <c r="H13" s="46">
        <f t="shared" si="2"/>
        <v>0</v>
      </c>
      <c r="I13" s="12"/>
      <c r="J13" s="13"/>
      <c r="K13" s="57"/>
      <c r="L13" s="15"/>
      <c r="M13" s="13"/>
      <c r="N13" s="13"/>
      <c r="O13" s="23"/>
    </row>
    <row r="14" spans="1:15" ht="30" hidden="1" customHeight="1" x14ac:dyDescent="0.25">
      <c r="A14" s="22"/>
      <c r="B14" s="13"/>
      <c r="C14" s="14"/>
      <c r="D14" s="15">
        <f t="shared" si="0"/>
        <v>0</v>
      </c>
      <c r="E14" s="13"/>
      <c r="F14" s="13"/>
      <c r="G14" s="13"/>
      <c r="H14" s="46">
        <f t="shared" si="2"/>
        <v>0</v>
      </c>
      <c r="I14" s="12"/>
      <c r="J14" s="13"/>
      <c r="K14" s="57"/>
      <c r="L14" s="15"/>
      <c r="M14" s="13"/>
      <c r="N14" s="13"/>
      <c r="O14" s="23"/>
    </row>
    <row r="15" spans="1:15" ht="30" hidden="1" customHeight="1" x14ac:dyDescent="0.25">
      <c r="A15" s="22"/>
      <c r="B15" s="13"/>
      <c r="C15" s="14"/>
      <c r="D15" s="15">
        <f t="shared" si="0"/>
        <v>0</v>
      </c>
      <c r="E15" s="13"/>
      <c r="F15" s="13"/>
      <c r="G15" s="13"/>
      <c r="H15" s="46">
        <f t="shared" si="2"/>
        <v>0</v>
      </c>
      <c r="I15" s="12"/>
      <c r="J15" s="13"/>
      <c r="K15" s="57"/>
      <c r="L15" s="15"/>
      <c r="M15" s="13"/>
      <c r="N15" s="13"/>
      <c r="O15" s="23"/>
    </row>
    <row r="16" spans="1:15" ht="30" hidden="1" customHeight="1" x14ac:dyDescent="0.25">
      <c r="A16" s="22"/>
      <c r="B16" s="13"/>
      <c r="C16" s="14"/>
      <c r="D16" s="15">
        <f t="shared" si="0"/>
        <v>0</v>
      </c>
      <c r="E16" s="13"/>
      <c r="F16" s="13"/>
      <c r="G16" s="13"/>
      <c r="H16" s="46">
        <f t="shared" si="2"/>
        <v>0</v>
      </c>
      <c r="I16" s="12"/>
      <c r="J16" s="13"/>
      <c r="K16" s="57"/>
      <c r="L16" s="15"/>
      <c r="M16" s="13"/>
      <c r="N16" s="13"/>
      <c r="O16" s="23"/>
    </row>
    <row r="17" spans="1:15" ht="30" hidden="1" customHeight="1" x14ac:dyDescent="0.25">
      <c r="A17" s="22"/>
      <c r="B17" s="13"/>
      <c r="C17" s="14"/>
      <c r="D17" s="15">
        <f t="shared" si="0"/>
        <v>0</v>
      </c>
      <c r="E17" s="13"/>
      <c r="F17" s="13"/>
      <c r="G17" s="13"/>
      <c r="H17" s="46">
        <f t="shared" si="2"/>
        <v>0</v>
      </c>
      <c r="I17" s="12"/>
      <c r="J17" s="13"/>
      <c r="K17" s="57"/>
      <c r="L17" s="15"/>
      <c r="M17" s="13"/>
      <c r="N17" s="13"/>
      <c r="O17" s="23"/>
    </row>
    <row r="18" spans="1:15" ht="30" hidden="1" customHeight="1" x14ac:dyDescent="0.25">
      <c r="A18" s="22"/>
      <c r="B18" s="13"/>
      <c r="C18" s="14"/>
      <c r="D18" s="15">
        <f t="shared" si="0"/>
        <v>0</v>
      </c>
      <c r="E18" s="13"/>
      <c r="F18" s="13"/>
      <c r="G18" s="13"/>
      <c r="H18" s="46">
        <f t="shared" si="2"/>
        <v>0</v>
      </c>
      <c r="I18" s="12"/>
      <c r="J18" s="13"/>
      <c r="K18" s="57"/>
      <c r="L18" s="15"/>
      <c r="M18" s="13"/>
      <c r="N18" s="13"/>
      <c r="O18" s="23"/>
    </row>
    <row r="19" spans="1:15" ht="30" customHeight="1" x14ac:dyDescent="0.25">
      <c r="A19" s="22" t="s">
        <v>4</v>
      </c>
      <c r="B19" s="13">
        <f>SUM(B3:B15)</f>
        <v>500000</v>
      </c>
      <c r="C19" s="14">
        <f>+ROUND(H19/B19,4)</f>
        <v>14.9613</v>
      </c>
      <c r="D19" s="15">
        <f t="shared" si="0"/>
        <v>7480650</v>
      </c>
      <c r="E19" s="13">
        <f>SUM(E3:E5)</f>
        <v>10645</v>
      </c>
      <c r="F19" s="13">
        <f t="shared" ref="F19:G19" si="3">SUM(F3:F5)</f>
        <v>0</v>
      </c>
      <c r="G19" s="13">
        <f t="shared" si="3"/>
        <v>0</v>
      </c>
      <c r="H19" s="13">
        <f>SUM(H3:H16)</f>
        <v>7480643</v>
      </c>
      <c r="I19" s="12"/>
      <c r="J19" s="13"/>
      <c r="K19" s="57"/>
      <c r="L19" s="15"/>
      <c r="M19" s="13"/>
      <c r="N19" s="13"/>
      <c r="O19" s="23">
        <f>SUM(O3:O13)</f>
        <v>0</v>
      </c>
    </row>
    <row r="20" spans="1:15" ht="30" hidden="1" customHeight="1" x14ac:dyDescent="0.25">
      <c r="A20" s="24" t="s">
        <v>9</v>
      </c>
      <c r="B20" s="25"/>
      <c r="C20" s="26"/>
      <c r="D20" s="27"/>
      <c r="E20" s="25"/>
      <c r="F20" s="25"/>
      <c r="G20" s="25"/>
      <c r="H20" s="25"/>
      <c r="I20" s="28"/>
      <c r="J20" s="25"/>
      <c r="K20" s="59"/>
      <c r="L20" s="27"/>
      <c r="M20" s="25"/>
      <c r="N20" s="25"/>
      <c r="O20" s="30">
        <f>O19-H19</f>
        <v>-7480643</v>
      </c>
    </row>
    <row r="21" spans="1:15" ht="30" customHeight="1" x14ac:dyDescent="0.25"/>
    <row r="22" spans="1:15" ht="30" customHeight="1" x14ac:dyDescent="0.25"/>
    <row r="23" spans="1:15" ht="30" customHeight="1" x14ac:dyDescent="0.25"/>
    <row r="24" spans="1:15" ht="30" customHeight="1" x14ac:dyDescent="0.25"/>
    <row r="25" spans="1:15" ht="30" customHeight="1" x14ac:dyDescent="0.25"/>
    <row r="26" spans="1:15" ht="30" customHeight="1" x14ac:dyDescent="0.25"/>
    <row r="27" spans="1:15" ht="30" customHeight="1" x14ac:dyDescent="0.25"/>
  </sheetData>
  <mergeCells count="3">
    <mergeCell ref="A1:A2"/>
    <mergeCell ref="B1:H1"/>
    <mergeCell ref="I1:O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B5FB5-5DED-47F5-9416-C972079ECA4E}">
  <dimension ref="A1:J32"/>
  <sheetViews>
    <sheetView topLeftCell="A10" workbookViewId="0">
      <selection activeCell="G18" sqref="G18"/>
    </sheetView>
  </sheetViews>
  <sheetFormatPr defaultRowHeight="16.5" x14ac:dyDescent="0.25"/>
  <cols>
    <col min="1" max="3" width="10.625" style="2" customWidth="1"/>
    <col min="4" max="4" width="10.625" style="3" customWidth="1"/>
    <col min="5" max="5" width="10.625" style="73" customWidth="1"/>
    <col min="6" max="6" width="10.625" style="5" customWidth="1"/>
    <col min="7" max="10" width="10.625" style="3" customWidth="1"/>
  </cols>
  <sheetData>
    <row r="1" spans="1:10" s="1" customFormat="1" ht="33" x14ac:dyDescent="0.25">
      <c r="A1" s="11" t="s">
        <v>0</v>
      </c>
      <c r="B1" s="11" t="s">
        <v>41</v>
      </c>
      <c r="C1" s="11" t="s">
        <v>40</v>
      </c>
      <c r="D1" s="7" t="s">
        <v>1</v>
      </c>
      <c r="E1" s="75" t="s">
        <v>42</v>
      </c>
      <c r="F1" s="9" t="s">
        <v>4</v>
      </c>
      <c r="G1" s="76" t="s">
        <v>3</v>
      </c>
      <c r="H1" s="76" t="s">
        <v>12</v>
      </c>
      <c r="I1" s="76" t="s">
        <v>30</v>
      </c>
      <c r="J1" s="76" t="s">
        <v>4</v>
      </c>
    </row>
    <row r="2" spans="1:10" s="1" customFormat="1" ht="30" customHeight="1" x14ac:dyDescent="0.25">
      <c r="A2" s="11" t="s">
        <v>33</v>
      </c>
      <c r="B2" s="77">
        <v>2412</v>
      </c>
      <c r="C2" s="11" t="s">
        <v>47</v>
      </c>
      <c r="D2" s="13">
        <v>5000</v>
      </c>
      <c r="E2" s="14">
        <v>103</v>
      </c>
      <c r="F2" s="15">
        <f t="shared" ref="F2" si="0">D2*E2</f>
        <v>515000</v>
      </c>
      <c r="G2" s="13">
        <f t="shared" ref="G2:G3" si="1">+ROUND(F2*0.1425%,0)</f>
        <v>734</v>
      </c>
      <c r="H2" s="76"/>
      <c r="I2" s="76"/>
      <c r="J2" s="13">
        <f t="shared" ref="J2" si="2">F2+G2+H2+I2-1</f>
        <v>515733</v>
      </c>
    </row>
    <row r="3" spans="1:10" s="1" customFormat="1" ht="30" customHeight="1" x14ac:dyDescent="0.25">
      <c r="A3" s="11" t="s">
        <v>32</v>
      </c>
      <c r="B3" s="77">
        <v>1722</v>
      </c>
      <c r="C3" s="11" t="s">
        <v>46</v>
      </c>
      <c r="D3" s="13">
        <v>150000</v>
      </c>
      <c r="E3" s="14">
        <v>40</v>
      </c>
      <c r="F3" s="15">
        <f t="shared" ref="F3" si="3">D3*E3</f>
        <v>6000000</v>
      </c>
      <c r="G3" s="13">
        <f t="shared" si="1"/>
        <v>8550</v>
      </c>
      <c r="H3" s="76"/>
      <c r="I3" s="76"/>
      <c r="J3" s="13">
        <f>F3+G3+H3+I3</f>
        <v>6008550</v>
      </c>
    </row>
    <row r="4" spans="1:10" ht="29.25" customHeight="1" x14ac:dyDescent="0.25">
      <c r="A4" s="11">
        <v>45470</v>
      </c>
      <c r="B4" s="77">
        <v>2897</v>
      </c>
      <c r="C4" s="11" t="s">
        <v>43</v>
      </c>
      <c r="D4" s="13">
        <v>46000</v>
      </c>
      <c r="E4" s="71">
        <v>10.45</v>
      </c>
      <c r="F4" s="15">
        <f>D4*E4</f>
        <v>480699.99999999994</v>
      </c>
      <c r="G4" s="13">
        <f>+ROUND(F4*0.1425%,0)</f>
        <v>685</v>
      </c>
      <c r="H4" s="13"/>
      <c r="I4" s="13"/>
      <c r="J4" s="13">
        <f>F4+G4+H4+I4-1</f>
        <v>481383.99999999994</v>
      </c>
    </row>
    <row r="5" spans="1:10" ht="30" customHeight="1" x14ac:dyDescent="0.25">
      <c r="A5" s="11">
        <v>45470</v>
      </c>
      <c r="B5" s="77">
        <v>2897</v>
      </c>
      <c r="C5" s="11" t="s">
        <v>43</v>
      </c>
      <c r="D5" s="13">
        <v>54000</v>
      </c>
      <c r="E5" s="71">
        <v>10.5</v>
      </c>
      <c r="F5" s="15">
        <f t="shared" ref="F5:F23" si="4">D5*E5</f>
        <v>567000</v>
      </c>
      <c r="G5" s="13">
        <f t="shared" ref="G5" si="5">+ROUND(F5*0.1425%,0)</f>
        <v>808</v>
      </c>
      <c r="H5" s="13"/>
      <c r="I5" s="13"/>
      <c r="J5" s="13">
        <f>F5+G5+H5+I5-1</f>
        <v>567807</v>
      </c>
    </row>
    <row r="6" spans="1:10" ht="30" customHeight="1" x14ac:dyDescent="0.25">
      <c r="A6" s="11">
        <v>45470</v>
      </c>
      <c r="B6" s="77">
        <v>2897</v>
      </c>
      <c r="C6" s="11" t="s">
        <v>43</v>
      </c>
      <c r="D6" s="13">
        <v>400000</v>
      </c>
      <c r="E6" s="71">
        <v>10.5</v>
      </c>
      <c r="F6" s="15">
        <f t="shared" ref="F6:F19" si="6">D6*E6</f>
        <v>4200000</v>
      </c>
      <c r="G6" s="13">
        <f t="shared" ref="G6:G16" si="7">+ROUND(F6*0.1425%,0)</f>
        <v>5985</v>
      </c>
      <c r="H6" s="13"/>
      <c r="I6" s="13"/>
      <c r="J6" s="13">
        <f>F6+G6+H6+I6</f>
        <v>4205985</v>
      </c>
    </row>
    <row r="7" spans="1:10" ht="30" customHeight="1" x14ac:dyDescent="0.25">
      <c r="A7" s="11">
        <v>45474</v>
      </c>
      <c r="B7" s="77">
        <v>2883</v>
      </c>
      <c r="C7" s="11" t="s">
        <v>44</v>
      </c>
      <c r="D7" s="13">
        <v>100000</v>
      </c>
      <c r="E7" s="14">
        <v>14.9</v>
      </c>
      <c r="F7" s="15">
        <f t="shared" si="6"/>
        <v>1490000</v>
      </c>
      <c r="G7" s="13">
        <f t="shared" si="7"/>
        <v>2123</v>
      </c>
      <c r="H7" s="13"/>
      <c r="I7" s="13"/>
      <c r="J7" s="13">
        <f>F7+G7+H7+I7</f>
        <v>1492123</v>
      </c>
    </row>
    <row r="8" spans="1:10" ht="30" customHeight="1" x14ac:dyDescent="0.25">
      <c r="A8" s="11">
        <v>45474</v>
      </c>
      <c r="B8" s="77">
        <v>2883</v>
      </c>
      <c r="C8" s="11" t="s">
        <v>44</v>
      </c>
      <c r="D8" s="13">
        <v>400000</v>
      </c>
      <c r="E8" s="14">
        <v>14.95</v>
      </c>
      <c r="F8" s="15">
        <f t="shared" si="6"/>
        <v>5980000</v>
      </c>
      <c r="G8" s="13">
        <f t="shared" si="7"/>
        <v>8522</v>
      </c>
      <c r="H8" s="13"/>
      <c r="I8" s="13"/>
      <c r="J8" s="13">
        <f t="shared" ref="J8" si="8">F8+G8+H8+I8-2</f>
        <v>5988520</v>
      </c>
    </row>
    <row r="9" spans="1:10" ht="30" customHeight="1" x14ac:dyDescent="0.25">
      <c r="A9" s="11">
        <v>45482</v>
      </c>
      <c r="B9" s="77">
        <v>6505</v>
      </c>
      <c r="C9" s="11" t="s">
        <v>45</v>
      </c>
      <c r="D9" s="13">
        <v>50000</v>
      </c>
      <c r="E9" s="14">
        <v>64.2</v>
      </c>
      <c r="F9" s="15">
        <f t="shared" si="6"/>
        <v>3210000</v>
      </c>
      <c r="G9" s="13">
        <f t="shared" si="7"/>
        <v>4574</v>
      </c>
      <c r="H9" s="13"/>
      <c r="I9" s="13"/>
      <c r="J9" s="13">
        <f t="shared" ref="J9:J15" si="9">F9+G9+H9+I9</f>
        <v>3214574</v>
      </c>
    </row>
    <row r="10" spans="1:10" ht="30" customHeight="1" x14ac:dyDescent="0.25">
      <c r="A10" s="11">
        <v>45517</v>
      </c>
      <c r="B10" s="77">
        <v>2029</v>
      </c>
      <c r="C10" s="11" t="s">
        <v>56</v>
      </c>
      <c r="D10" s="13">
        <v>2000</v>
      </c>
      <c r="E10" s="71">
        <v>25.1</v>
      </c>
      <c r="F10" s="15">
        <f t="shared" si="6"/>
        <v>50200</v>
      </c>
      <c r="G10" s="13">
        <f>+ROUND(F10*0.1425%,0)-1</f>
        <v>71</v>
      </c>
      <c r="H10" s="13"/>
      <c r="I10" s="13"/>
      <c r="J10" s="13">
        <f t="shared" si="9"/>
        <v>50271</v>
      </c>
    </row>
    <row r="11" spans="1:10" ht="30" customHeight="1" x14ac:dyDescent="0.25">
      <c r="A11" s="20">
        <v>45517</v>
      </c>
      <c r="B11" s="77">
        <v>2029</v>
      </c>
      <c r="C11" s="11" t="s">
        <v>56</v>
      </c>
      <c r="D11" s="13">
        <v>1000</v>
      </c>
      <c r="E11" s="71">
        <v>25.05</v>
      </c>
      <c r="F11" s="15">
        <f t="shared" si="6"/>
        <v>25050</v>
      </c>
      <c r="G11" s="13">
        <f>+ROUND(F11*0.1425%,0)-1</f>
        <v>35</v>
      </c>
      <c r="H11" s="13"/>
      <c r="I11" s="13"/>
      <c r="J11" s="46">
        <f t="shared" si="9"/>
        <v>25085</v>
      </c>
    </row>
    <row r="12" spans="1:10" ht="30" customHeight="1" x14ac:dyDescent="0.25">
      <c r="A12" s="20">
        <v>45520</v>
      </c>
      <c r="B12" s="77">
        <v>2029</v>
      </c>
      <c r="C12" s="11" t="s">
        <v>56</v>
      </c>
      <c r="D12" s="13">
        <v>10000</v>
      </c>
      <c r="E12" s="71">
        <v>25.3</v>
      </c>
      <c r="F12" s="15">
        <f t="shared" si="6"/>
        <v>253000</v>
      </c>
      <c r="G12" s="13">
        <f>+ROUND(F12*0.1425%,0)-1</f>
        <v>360</v>
      </c>
      <c r="H12" s="13"/>
      <c r="I12" s="13"/>
      <c r="J12" s="46">
        <f t="shared" si="9"/>
        <v>253360</v>
      </c>
    </row>
    <row r="13" spans="1:10" ht="30" customHeight="1" x14ac:dyDescent="0.25">
      <c r="A13" s="20">
        <v>45523</v>
      </c>
      <c r="B13" s="77">
        <v>2029</v>
      </c>
      <c r="C13" s="11" t="s">
        <v>56</v>
      </c>
      <c r="D13" s="13">
        <v>10000</v>
      </c>
      <c r="E13" s="71">
        <v>25.3</v>
      </c>
      <c r="F13" s="15">
        <f t="shared" si="6"/>
        <v>253000</v>
      </c>
      <c r="G13" s="13">
        <f>+ROUND(F13*0.1425%,0)-1</f>
        <v>360</v>
      </c>
      <c r="H13" s="13"/>
      <c r="I13" s="13"/>
      <c r="J13" s="46">
        <f t="shared" si="9"/>
        <v>253360</v>
      </c>
    </row>
    <row r="14" spans="1:10" ht="30" customHeight="1" x14ac:dyDescent="0.25">
      <c r="A14" s="20">
        <v>45523</v>
      </c>
      <c r="B14" s="77">
        <v>2029</v>
      </c>
      <c r="C14" s="11" t="s">
        <v>56</v>
      </c>
      <c r="D14" s="13">
        <v>10000</v>
      </c>
      <c r="E14" s="71">
        <v>25.25</v>
      </c>
      <c r="F14" s="15">
        <f t="shared" si="6"/>
        <v>252500</v>
      </c>
      <c r="G14" s="13">
        <f>+ROUND(F14*0.1425%,0)-1</f>
        <v>359</v>
      </c>
      <c r="H14" s="13"/>
      <c r="I14" s="13"/>
      <c r="J14" s="46">
        <f t="shared" si="9"/>
        <v>252859</v>
      </c>
    </row>
    <row r="15" spans="1:10" ht="30" customHeight="1" x14ac:dyDescent="0.25">
      <c r="A15" s="20">
        <v>45524</v>
      </c>
      <c r="B15" s="77">
        <v>2029</v>
      </c>
      <c r="C15" s="11" t="s">
        <v>56</v>
      </c>
      <c r="D15" s="13">
        <v>10000</v>
      </c>
      <c r="E15" s="71">
        <v>25.2</v>
      </c>
      <c r="F15" s="15">
        <f t="shared" si="6"/>
        <v>252000</v>
      </c>
      <c r="G15" s="13">
        <f t="shared" si="7"/>
        <v>359</v>
      </c>
      <c r="H15" s="13"/>
      <c r="I15" s="13"/>
      <c r="J15" s="46">
        <f t="shared" si="9"/>
        <v>252359</v>
      </c>
    </row>
    <row r="16" spans="1:10" ht="30" customHeight="1" x14ac:dyDescent="0.25">
      <c r="A16" s="20">
        <v>45524</v>
      </c>
      <c r="B16" s="77">
        <v>2029</v>
      </c>
      <c r="C16" s="11" t="s">
        <v>56</v>
      </c>
      <c r="D16" s="13">
        <v>7000</v>
      </c>
      <c r="E16" s="71">
        <v>25.2</v>
      </c>
      <c r="F16" s="15">
        <f t="shared" si="6"/>
        <v>176400</v>
      </c>
      <c r="G16" s="13">
        <f t="shared" si="7"/>
        <v>251</v>
      </c>
      <c r="H16" s="13"/>
      <c r="I16" s="13"/>
      <c r="J16" s="46">
        <f t="shared" ref="J16:J23" si="10">F16+G16+H16+I16</f>
        <v>176651</v>
      </c>
    </row>
    <row r="17" spans="1:10" ht="30" customHeight="1" x14ac:dyDescent="0.25">
      <c r="A17" s="20">
        <v>45526</v>
      </c>
      <c r="B17" s="77">
        <v>2029</v>
      </c>
      <c r="C17" s="11" t="s">
        <v>56</v>
      </c>
      <c r="D17" s="13">
        <v>10000</v>
      </c>
      <c r="E17" s="71">
        <v>25.3</v>
      </c>
      <c r="F17" s="15">
        <f t="shared" si="6"/>
        <v>253000</v>
      </c>
      <c r="G17" s="13">
        <f>+ROUND(F17*0.1425%,0)-1</f>
        <v>360</v>
      </c>
      <c r="H17" s="13"/>
      <c r="I17" s="13"/>
      <c r="J17" s="46">
        <f t="shared" si="10"/>
        <v>253360</v>
      </c>
    </row>
    <row r="18" spans="1:10" ht="30" customHeight="1" x14ac:dyDescent="0.25">
      <c r="A18" s="20">
        <v>45526</v>
      </c>
      <c r="B18" s="77">
        <v>2029</v>
      </c>
      <c r="C18" s="11" t="s">
        <v>56</v>
      </c>
      <c r="D18" s="13">
        <v>10000</v>
      </c>
      <c r="E18" s="71">
        <v>25.3</v>
      </c>
      <c r="F18" s="15">
        <f t="shared" si="6"/>
        <v>253000</v>
      </c>
      <c r="G18" s="13">
        <f>+ROUND(F18*0.1425%,0)-1</f>
        <v>360</v>
      </c>
      <c r="H18" s="13"/>
      <c r="I18" s="13"/>
      <c r="J18" s="46">
        <f t="shared" si="10"/>
        <v>253360</v>
      </c>
    </row>
    <row r="19" spans="1:10" ht="30" customHeight="1" x14ac:dyDescent="0.25">
      <c r="A19" s="20">
        <v>45527</v>
      </c>
      <c r="B19" s="77">
        <v>2029</v>
      </c>
      <c r="C19" s="11" t="s">
        <v>56</v>
      </c>
      <c r="D19" s="13">
        <v>9000</v>
      </c>
      <c r="E19" s="71">
        <v>25.15</v>
      </c>
      <c r="F19" s="15">
        <f t="shared" si="6"/>
        <v>226350</v>
      </c>
      <c r="G19" s="13">
        <f>+ROUND(F19*0.1425%,0)-1</f>
        <v>322</v>
      </c>
      <c r="H19" s="13"/>
      <c r="I19" s="13"/>
      <c r="J19" s="46">
        <f t="shared" si="10"/>
        <v>226672</v>
      </c>
    </row>
    <row r="20" spans="1:10" ht="30" customHeight="1" x14ac:dyDescent="0.25">
      <c r="A20" s="20"/>
      <c r="B20" s="74"/>
      <c r="C20" s="79"/>
      <c r="D20" s="13"/>
      <c r="E20" s="71"/>
      <c r="F20" s="15"/>
      <c r="G20" s="13"/>
      <c r="H20" s="13"/>
      <c r="I20" s="13"/>
      <c r="J20" s="46"/>
    </row>
    <row r="21" spans="1:10" ht="30" customHeight="1" x14ac:dyDescent="0.25">
      <c r="A21" s="20"/>
      <c r="B21" s="74"/>
      <c r="C21" s="79"/>
      <c r="D21" s="13"/>
      <c r="E21" s="71"/>
      <c r="F21" s="15"/>
      <c r="G21" s="13"/>
      <c r="H21" s="13"/>
      <c r="I21" s="13"/>
      <c r="J21" s="46"/>
    </row>
    <row r="22" spans="1:10" ht="30" customHeight="1" x14ac:dyDescent="0.25">
      <c r="A22" s="20"/>
      <c r="B22" s="74"/>
      <c r="C22" s="69"/>
      <c r="D22" s="13"/>
      <c r="E22" s="71"/>
      <c r="F22" s="15"/>
      <c r="G22" s="13"/>
      <c r="H22" s="13"/>
      <c r="I22" s="13"/>
      <c r="J22" s="46">
        <f t="shared" si="10"/>
        <v>0</v>
      </c>
    </row>
    <row r="23" spans="1:10" ht="30" customHeight="1" x14ac:dyDescent="0.25">
      <c r="A23" s="20"/>
      <c r="B23" s="74"/>
      <c r="C23" s="69"/>
      <c r="D23" s="13"/>
      <c r="E23" s="71"/>
      <c r="F23" s="15">
        <f t="shared" si="4"/>
        <v>0</v>
      </c>
      <c r="G23" s="13"/>
      <c r="H23" s="13"/>
      <c r="I23" s="13"/>
      <c r="J23" s="46">
        <f t="shared" si="10"/>
        <v>0</v>
      </c>
    </row>
    <row r="24" spans="1:10" ht="30" customHeight="1" x14ac:dyDescent="0.25">
      <c r="A24" s="22" t="s">
        <v>4</v>
      </c>
      <c r="B24" s="69"/>
      <c r="C24" s="69"/>
      <c r="D24" s="13">
        <f>SUM(D4:D23)</f>
        <v>1129000</v>
      </c>
      <c r="E24" s="13">
        <f t="shared" ref="E24:J24" si="11">SUM(E4:E23)</f>
        <v>377.65000000000003</v>
      </c>
      <c r="F24" s="13">
        <f t="shared" si="11"/>
        <v>17922200</v>
      </c>
      <c r="G24" s="13">
        <f t="shared" si="11"/>
        <v>25534</v>
      </c>
      <c r="H24" s="13">
        <f t="shared" si="11"/>
        <v>0</v>
      </c>
      <c r="I24" s="13">
        <f t="shared" si="11"/>
        <v>0</v>
      </c>
      <c r="J24" s="13">
        <f t="shared" si="11"/>
        <v>17947730</v>
      </c>
    </row>
    <row r="25" spans="1:10" ht="30" customHeight="1" thickBot="1" x14ac:dyDescent="0.3">
      <c r="A25" s="24" t="s">
        <v>9</v>
      </c>
      <c r="B25" s="70"/>
      <c r="C25" s="70"/>
      <c r="D25" s="25"/>
      <c r="E25" s="72"/>
      <c r="F25" s="27"/>
      <c r="G25" s="25"/>
      <c r="H25" s="25"/>
      <c r="I25" s="25"/>
      <c r="J25" s="25"/>
    </row>
    <row r="26" spans="1:10" ht="30" customHeight="1" x14ac:dyDescent="0.25"/>
    <row r="27" spans="1:10" ht="30" customHeight="1" x14ac:dyDescent="0.25"/>
    <row r="28" spans="1:10" ht="30" customHeight="1" x14ac:dyDescent="0.25"/>
    <row r="29" spans="1:10" ht="30" customHeight="1" x14ac:dyDescent="0.25"/>
    <row r="30" spans="1:10" ht="30" customHeight="1" x14ac:dyDescent="0.25"/>
    <row r="31" spans="1:10" ht="30" customHeight="1" x14ac:dyDescent="0.25"/>
    <row r="32" spans="1:10" ht="30" customHeight="1" x14ac:dyDescent="0.25"/>
  </sheetData>
  <autoFilter ref="A1:J25" xr:uid="{F51B5FB5-5DED-47F5-9416-C972079ECA4E}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"/>
  <sheetViews>
    <sheetView workbookViewId="0">
      <selection activeCell="G7" sqref="G7"/>
    </sheetView>
  </sheetViews>
  <sheetFormatPr defaultRowHeight="16.5" x14ac:dyDescent="0.25"/>
  <cols>
    <col min="1" max="1" width="10.625" style="2" customWidth="1"/>
    <col min="2" max="2" width="10.625" style="3" customWidth="1"/>
    <col min="3" max="3" width="10.625" style="6" customWidth="1"/>
    <col min="4" max="4" width="10.625" style="5" customWidth="1"/>
    <col min="5" max="8" width="10.625" style="3" customWidth="1"/>
    <col min="9" max="9" width="10.625" style="2" customWidth="1"/>
    <col min="10" max="10" width="10.625" style="3" customWidth="1"/>
    <col min="11" max="11" width="10.625" style="58" customWidth="1"/>
    <col min="12" max="12" width="10.625" style="5" customWidth="1"/>
    <col min="13" max="15" width="10.625" style="3" customWidth="1"/>
  </cols>
  <sheetData>
    <row r="1" spans="1:15" ht="45" customHeight="1" x14ac:dyDescent="0.25">
      <c r="A1" s="114" t="s">
        <v>0</v>
      </c>
      <c r="B1" s="116" t="s">
        <v>34</v>
      </c>
      <c r="C1" s="117"/>
      <c r="D1" s="117"/>
      <c r="E1" s="117"/>
      <c r="F1" s="117"/>
      <c r="G1" s="117"/>
      <c r="H1" s="117"/>
      <c r="I1" s="118" t="s">
        <v>6</v>
      </c>
      <c r="J1" s="118"/>
      <c r="K1" s="118"/>
      <c r="L1" s="118"/>
      <c r="M1" s="118"/>
      <c r="N1" s="118"/>
      <c r="O1" s="119"/>
    </row>
    <row r="2" spans="1:15" s="1" customFormat="1" ht="33.75" thickBot="1" x14ac:dyDescent="0.3">
      <c r="A2" s="115"/>
      <c r="B2" s="61" t="s">
        <v>1</v>
      </c>
      <c r="C2" s="62" t="s">
        <v>7</v>
      </c>
      <c r="D2" s="63" t="s">
        <v>4</v>
      </c>
      <c r="E2" s="68" t="s">
        <v>3</v>
      </c>
      <c r="F2" s="68" t="s">
        <v>12</v>
      </c>
      <c r="G2" s="68" t="s">
        <v>30</v>
      </c>
      <c r="H2" s="68" t="s">
        <v>4</v>
      </c>
      <c r="I2" s="64" t="s">
        <v>0</v>
      </c>
      <c r="J2" s="61" t="s">
        <v>1</v>
      </c>
      <c r="K2" s="65" t="s">
        <v>6</v>
      </c>
      <c r="L2" s="63" t="s">
        <v>4</v>
      </c>
      <c r="M2" s="66" t="s">
        <v>3</v>
      </c>
      <c r="N2" s="66" t="s">
        <v>5</v>
      </c>
      <c r="O2" s="67" t="s">
        <v>8</v>
      </c>
    </row>
    <row r="3" spans="1:15" ht="30" customHeight="1" x14ac:dyDescent="0.25">
      <c r="A3" s="45" t="s">
        <v>31</v>
      </c>
      <c r="B3" s="46">
        <v>46000</v>
      </c>
      <c r="C3" s="47">
        <v>10.45</v>
      </c>
      <c r="D3" s="31">
        <f>B3*C3</f>
        <v>480699.99999999994</v>
      </c>
      <c r="E3" s="46">
        <f>+ROUND(D3*0.1425%,0)</f>
        <v>685</v>
      </c>
      <c r="F3" s="46"/>
      <c r="G3" s="46"/>
      <c r="H3" s="46">
        <f>D3+E3+F3+G3-1</f>
        <v>481383.99999999994</v>
      </c>
      <c r="I3" s="48"/>
      <c r="J3" s="46"/>
      <c r="K3" s="60"/>
      <c r="L3" s="31">
        <f>J3*K3</f>
        <v>0</v>
      </c>
      <c r="M3" s="46">
        <f>+ROUND(L3*0.1425%,0)</f>
        <v>0</v>
      </c>
      <c r="N3" s="46">
        <f>+ROUND(L3*0.3%,0)</f>
        <v>0</v>
      </c>
      <c r="O3" s="49">
        <f>L3-M3-N3</f>
        <v>0</v>
      </c>
    </row>
    <row r="4" spans="1:15" ht="30" customHeight="1" x14ac:dyDescent="0.25">
      <c r="A4" s="45" t="s">
        <v>31</v>
      </c>
      <c r="B4" s="13">
        <v>54000</v>
      </c>
      <c r="C4" s="14">
        <v>10.5</v>
      </c>
      <c r="D4" s="15">
        <f t="shared" ref="D4:D19" si="0">B4*C4</f>
        <v>567000</v>
      </c>
      <c r="E4" s="13">
        <f t="shared" ref="E4:E13" si="1">+ROUND(D4*0.1425%,0)</f>
        <v>808</v>
      </c>
      <c r="F4" s="13"/>
      <c r="G4" s="13"/>
      <c r="H4" s="46">
        <f>D4+E4+F4+G4-1</f>
        <v>567807</v>
      </c>
      <c r="I4" s="12"/>
      <c r="J4" s="13"/>
      <c r="K4" s="57"/>
      <c r="L4" s="15"/>
      <c r="M4" s="13"/>
      <c r="N4" s="13"/>
      <c r="O4" s="23"/>
    </row>
    <row r="5" spans="1:15" ht="30" customHeight="1" x14ac:dyDescent="0.25">
      <c r="A5" s="45" t="s">
        <v>31</v>
      </c>
      <c r="B5" s="13">
        <v>400000</v>
      </c>
      <c r="C5" s="14">
        <v>10.5</v>
      </c>
      <c r="D5" s="15">
        <f t="shared" si="0"/>
        <v>4200000</v>
      </c>
      <c r="E5" s="13">
        <f t="shared" si="1"/>
        <v>5985</v>
      </c>
      <c r="F5" s="13"/>
      <c r="G5" s="13"/>
      <c r="H5" s="46">
        <f t="shared" ref="H5:H18" si="2">D5+E5+F5+G5</f>
        <v>4205985</v>
      </c>
      <c r="I5" s="12"/>
      <c r="J5" s="13"/>
      <c r="K5" s="57"/>
      <c r="L5" s="15"/>
      <c r="M5" s="13"/>
      <c r="N5" s="13"/>
      <c r="O5" s="23"/>
    </row>
    <row r="6" spans="1:15" ht="30" customHeight="1" x14ac:dyDescent="0.25">
      <c r="A6" s="22">
        <v>45524</v>
      </c>
      <c r="B6" s="13"/>
      <c r="C6" s="14"/>
      <c r="D6" s="15">
        <f t="shared" si="0"/>
        <v>0</v>
      </c>
      <c r="E6" s="13">
        <f t="shared" si="1"/>
        <v>0</v>
      </c>
      <c r="F6" s="13"/>
      <c r="G6" s="13">
        <v>215953</v>
      </c>
      <c r="H6" s="46">
        <f t="shared" si="2"/>
        <v>215953</v>
      </c>
      <c r="I6" s="12"/>
      <c r="J6" s="13"/>
      <c r="K6" s="57"/>
      <c r="L6" s="15"/>
      <c r="M6" s="13"/>
      <c r="N6" s="13"/>
      <c r="O6" s="23"/>
    </row>
    <row r="7" spans="1:15" ht="30" customHeight="1" x14ac:dyDescent="0.25">
      <c r="A7" s="22"/>
      <c r="B7" s="13"/>
      <c r="C7" s="14"/>
      <c r="D7" s="15">
        <f t="shared" si="0"/>
        <v>0</v>
      </c>
      <c r="E7" s="13">
        <f t="shared" si="1"/>
        <v>0</v>
      </c>
      <c r="F7" s="13"/>
      <c r="G7" s="13"/>
      <c r="H7" s="46">
        <f t="shared" si="2"/>
        <v>0</v>
      </c>
      <c r="I7" s="12"/>
      <c r="J7" s="13"/>
      <c r="K7" s="57"/>
      <c r="L7" s="15"/>
      <c r="M7" s="13"/>
      <c r="N7" s="13"/>
      <c r="O7" s="23"/>
    </row>
    <row r="8" spans="1:15" ht="30" customHeight="1" x14ac:dyDescent="0.25">
      <c r="A8" s="22"/>
      <c r="B8" s="13"/>
      <c r="C8" s="14"/>
      <c r="D8" s="15">
        <f t="shared" si="0"/>
        <v>0</v>
      </c>
      <c r="E8" s="13">
        <f t="shared" si="1"/>
        <v>0</v>
      </c>
      <c r="F8" s="13"/>
      <c r="G8" s="13"/>
      <c r="H8" s="46">
        <f t="shared" si="2"/>
        <v>0</v>
      </c>
      <c r="I8" s="12"/>
      <c r="J8" s="46"/>
      <c r="K8" s="60"/>
      <c r="L8" s="31"/>
      <c r="M8" s="46"/>
      <c r="N8" s="46"/>
      <c r="O8" s="49"/>
    </row>
    <row r="9" spans="1:15" ht="30" customHeight="1" x14ac:dyDescent="0.25">
      <c r="A9" s="22"/>
      <c r="B9" s="13"/>
      <c r="C9" s="14"/>
      <c r="D9" s="15">
        <f t="shared" si="0"/>
        <v>0</v>
      </c>
      <c r="E9" s="13">
        <f t="shared" si="1"/>
        <v>0</v>
      </c>
      <c r="F9" s="13"/>
      <c r="G9" s="13"/>
      <c r="H9" s="46">
        <f t="shared" si="2"/>
        <v>0</v>
      </c>
      <c r="I9" s="12"/>
      <c r="J9" s="13"/>
      <c r="K9" s="57"/>
      <c r="L9" s="15"/>
      <c r="M9" s="13"/>
      <c r="N9" s="13"/>
      <c r="O9" s="23"/>
    </row>
    <row r="10" spans="1:15" ht="30" customHeight="1" x14ac:dyDescent="0.25">
      <c r="A10" s="22"/>
      <c r="B10" s="13"/>
      <c r="C10" s="14"/>
      <c r="D10" s="15">
        <f t="shared" si="0"/>
        <v>0</v>
      </c>
      <c r="E10" s="13">
        <f t="shared" si="1"/>
        <v>0</v>
      </c>
      <c r="F10" s="13"/>
      <c r="G10" s="13"/>
      <c r="H10" s="46">
        <f t="shared" si="2"/>
        <v>0</v>
      </c>
      <c r="I10" s="12"/>
      <c r="J10" s="13"/>
      <c r="K10" s="57"/>
      <c r="L10" s="15"/>
      <c r="M10" s="13"/>
      <c r="N10" s="13"/>
      <c r="O10" s="23"/>
    </row>
    <row r="11" spans="1:15" ht="30" customHeight="1" x14ac:dyDescent="0.25">
      <c r="A11" s="22"/>
      <c r="B11" s="13"/>
      <c r="C11" s="14"/>
      <c r="D11" s="15">
        <f t="shared" si="0"/>
        <v>0</v>
      </c>
      <c r="E11" s="13">
        <f t="shared" si="1"/>
        <v>0</v>
      </c>
      <c r="F11" s="13"/>
      <c r="G11" s="13"/>
      <c r="H11" s="46">
        <f t="shared" si="2"/>
        <v>0</v>
      </c>
      <c r="I11" s="12"/>
      <c r="J11" s="13"/>
      <c r="K11" s="57"/>
      <c r="L11" s="15"/>
      <c r="M11" s="13"/>
      <c r="N11" s="13"/>
      <c r="O11" s="23"/>
    </row>
    <row r="12" spans="1:15" ht="30" customHeight="1" x14ac:dyDescent="0.25">
      <c r="A12" s="22"/>
      <c r="B12" s="13"/>
      <c r="C12" s="14"/>
      <c r="D12" s="15">
        <f t="shared" si="0"/>
        <v>0</v>
      </c>
      <c r="E12" s="13">
        <f t="shared" si="1"/>
        <v>0</v>
      </c>
      <c r="F12" s="13"/>
      <c r="G12" s="13"/>
      <c r="H12" s="46">
        <f t="shared" si="2"/>
        <v>0</v>
      </c>
      <c r="I12" s="12"/>
      <c r="J12" s="13"/>
      <c r="K12" s="57"/>
      <c r="L12" s="15"/>
      <c r="M12" s="13"/>
      <c r="N12" s="13"/>
      <c r="O12" s="23"/>
    </row>
    <row r="13" spans="1:15" ht="30" customHeight="1" x14ac:dyDescent="0.25">
      <c r="A13" s="22"/>
      <c r="B13" s="13"/>
      <c r="C13" s="14"/>
      <c r="D13" s="15">
        <f t="shared" si="0"/>
        <v>0</v>
      </c>
      <c r="E13" s="13">
        <f t="shared" si="1"/>
        <v>0</v>
      </c>
      <c r="F13" s="13"/>
      <c r="G13" s="13"/>
      <c r="H13" s="46">
        <f t="shared" si="2"/>
        <v>0</v>
      </c>
      <c r="I13" s="12"/>
      <c r="J13" s="13"/>
      <c r="K13" s="57"/>
      <c r="L13" s="15"/>
      <c r="M13" s="13"/>
      <c r="N13" s="13"/>
      <c r="O13" s="23"/>
    </row>
    <row r="14" spans="1:15" ht="30" customHeight="1" x14ac:dyDescent="0.25">
      <c r="A14" s="22"/>
      <c r="B14" s="13"/>
      <c r="C14" s="14"/>
      <c r="D14" s="15">
        <f t="shared" si="0"/>
        <v>0</v>
      </c>
      <c r="E14" s="13"/>
      <c r="F14" s="13"/>
      <c r="G14" s="13"/>
      <c r="H14" s="46">
        <f t="shared" si="2"/>
        <v>0</v>
      </c>
      <c r="I14" s="12"/>
      <c r="J14" s="13"/>
      <c r="K14" s="57"/>
      <c r="L14" s="15"/>
      <c r="M14" s="13"/>
      <c r="N14" s="13"/>
      <c r="O14" s="23"/>
    </row>
    <row r="15" spans="1:15" ht="30" customHeight="1" x14ac:dyDescent="0.25">
      <c r="A15" s="22"/>
      <c r="B15" s="13"/>
      <c r="C15" s="14"/>
      <c r="D15" s="15">
        <f t="shared" si="0"/>
        <v>0</v>
      </c>
      <c r="E15" s="13"/>
      <c r="F15" s="13"/>
      <c r="G15" s="13"/>
      <c r="H15" s="46">
        <f t="shared" si="2"/>
        <v>0</v>
      </c>
      <c r="I15" s="12"/>
      <c r="J15" s="13"/>
      <c r="K15" s="57"/>
      <c r="L15" s="15"/>
      <c r="M15" s="13"/>
      <c r="N15" s="13"/>
      <c r="O15" s="23"/>
    </row>
    <row r="16" spans="1:15" ht="30" customHeight="1" x14ac:dyDescent="0.25">
      <c r="A16" s="22"/>
      <c r="B16" s="13"/>
      <c r="C16" s="14"/>
      <c r="D16" s="15">
        <f t="shared" si="0"/>
        <v>0</v>
      </c>
      <c r="E16" s="13"/>
      <c r="F16" s="13"/>
      <c r="G16" s="13"/>
      <c r="H16" s="46">
        <f t="shared" si="2"/>
        <v>0</v>
      </c>
      <c r="I16" s="12"/>
      <c r="J16" s="13"/>
      <c r="K16" s="57"/>
      <c r="L16" s="15"/>
      <c r="M16" s="13"/>
      <c r="N16" s="13"/>
      <c r="O16" s="23"/>
    </row>
    <row r="17" spans="1:15" ht="30" customHeight="1" x14ac:dyDescent="0.25">
      <c r="A17" s="22"/>
      <c r="B17" s="13"/>
      <c r="C17" s="14"/>
      <c r="D17" s="15">
        <f t="shared" si="0"/>
        <v>0</v>
      </c>
      <c r="E17" s="13"/>
      <c r="F17" s="13"/>
      <c r="G17" s="13"/>
      <c r="H17" s="46">
        <f t="shared" si="2"/>
        <v>0</v>
      </c>
      <c r="I17" s="12"/>
      <c r="J17" s="13"/>
      <c r="K17" s="57"/>
      <c r="L17" s="15"/>
      <c r="M17" s="13"/>
      <c r="N17" s="13"/>
      <c r="O17" s="23"/>
    </row>
    <row r="18" spans="1:15" ht="30" customHeight="1" x14ac:dyDescent="0.25">
      <c r="A18" s="22"/>
      <c r="B18" s="13"/>
      <c r="C18" s="14"/>
      <c r="D18" s="15">
        <f t="shared" si="0"/>
        <v>0</v>
      </c>
      <c r="E18" s="13"/>
      <c r="F18" s="13"/>
      <c r="G18" s="13"/>
      <c r="H18" s="46">
        <f t="shared" si="2"/>
        <v>0</v>
      </c>
      <c r="I18" s="12"/>
      <c r="J18" s="13"/>
      <c r="K18" s="57"/>
      <c r="L18" s="15"/>
      <c r="M18" s="13"/>
      <c r="N18" s="13"/>
      <c r="O18" s="23"/>
    </row>
    <row r="19" spans="1:15" ht="30" customHeight="1" x14ac:dyDescent="0.25">
      <c r="A19" s="22" t="s">
        <v>4</v>
      </c>
      <c r="B19" s="13">
        <f>SUM(B3:B15)</f>
        <v>500000</v>
      </c>
      <c r="C19" s="14">
        <f>+ROUND(H19/B19,4)</f>
        <v>10.942299999999999</v>
      </c>
      <c r="D19" s="15">
        <f t="shared" si="0"/>
        <v>5471150</v>
      </c>
      <c r="E19" s="13">
        <f>SUM(E3:E5)</f>
        <v>7478</v>
      </c>
      <c r="F19" s="13">
        <f t="shared" ref="F19:G19" si="3">SUM(F3:F5)</f>
        <v>0</v>
      </c>
      <c r="G19" s="13">
        <f t="shared" si="3"/>
        <v>0</v>
      </c>
      <c r="H19" s="13">
        <f>SUM(H3:H16)</f>
        <v>5471129</v>
      </c>
      <c r="I19" s="12"/>
      <c r="J19" s="13"/>
      <c r="K19" s="57"/>
      <c r="L19" s="15"/>
      <c r="M19" s="13"/>
      <c r="N19" s="13"/>
      <c r="O19" s="23">
        <f>SUM(O3:O13)</f>
        <v>0</v>
      </c>
    </row>
    <row r="20" spans="1:15" ht="30" hidden="1" customHeight="1" thickBot="1" x14ac:dyDescent="0.3">
      <c r="A20" s="24" t="s">
        <v>9</v>
      </c>
      <c r="B20" s="25"/>
      <c r="C20" s="26"/>
      <c r="D20" s="27"/>
      <c r="E20" s="25"/>
      <c r="F20" s="25"/>
      <c r="G20" s="25"/>
      <c r="H20" s="25"/>
      <c r="I20" s="28"/>
      <c r="J20" s="25"/>
      <c r="K20" s="59"/>
      <c r="L20" s="27"/>
      <c r="M20" s="25"/>
      <c r="N20" s="25"/>
      <c r="O20" s="30">
        <f>O19-H19</f>
        <v>-5471129</v>
      </c>
    </row>
    <row r="21" spans="1:15" ht="30" customHeight="1" x14ac:dyDescent="0.25"/>
    <row r="22" spans="1:15" ht="30" customHeight="1" x14ac:dyDescent="0.25"/>
    <row r="23" spans="1:15" ht="30" customHeight="1" x14ac:dyDescent="0.25"/>
    <row r="24" spans="1:15" ht="30" customHeight="1" x14ac:dyDescent="0.25"/>
    <row r="25" spans="1:15" ht="30" customHeight="1" x14ac:dyDescent="0.25"/>
    <row r="26" spans="1:15" ht="30" customHeight="1" x14ac:dyDescent="0.25"/>
    <row r="27" spans="1:15" ht="30" customHeight="1" x14ac:dyDescent="0.25"/>
  </sheetData>
  <mergeCells count="3">
    <mergeCell ref="A1:A2"/>
    <mergeCell ref="B1:H1"/>
    <mergeCell ref="I1:O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4743-66B6-4F6F-9135-FF219C4D9E10}">
  <dimension ref="A1:O27"/>
  <sheetViews>
    <sheetView workbookViewId="0">
      <selection activeCell="B3" sqref="B3:C3"/>
    </sheetView>
  </sheetViews>
  <sheetFormatPr defaultRowHeight="16.5" x14ac:dyDescent="0.25"/>
  <cols>
    <col min="1" max="1" width="10.625" style="2" customWidth="1"/>
    <col min="2" max="2" width="10.625" style="3" customWidth="1"/>
    <col min="3" max="3" width="10.625" style="6" customWidth="1"/>
    <col min="4" max="4" width="10.625" style="5" customWidth="1"/>
    <col min="5" max="8" width="10.625" style="3" customWidth="1"/>
    <col min="9" max="9" width="10.625" style="2" customWidth="1"/>
    <col min="10" max="10" width="10.625" style="3" customWidth="1"/>
    <col min="11" max="11" width="10.625" style="58" customWidth="1"/>
    <col min="12" max="12" width="10.625" style="5" customWidth="1"/>
    <col min="13" max="15" width="10.625" style="3" customWidth="1"/>
  </cols>
  <sheetData>
    <row r="1" spans="1:15" ht="45" customHeight="1" x14ac:dyDescent="0.25">
      <c r="A1" s="114" t="s">
        <v>0</v>
      </c>
      <c r="B1" s="116" t="s">
        <v>39</v>
      </c>
      <c r="C1" s="117"/>
      <c r="D1" s="117"/>
      <c r="E1" s="117"/>
      <c r="F1" s="117"/>
      <c r="G1" s="117"/>
      <c r="H1" s="117"/>
      <c r="I1" s="118" t="s">
        <v>6</v>
      </c>
      <c r="J1" s="118"/>
      <c r="K1" s="118"/>
      <c r="L1" s="118"/>
      <c r="M1" s="118"/>
      <c r="N1" s="118"/>
      <c r="O1" s="119"/>
    </row>
    <row r="2" spans="1:15" s="1" customFormat="1" ht="33.75" thickBot="1" x14ac:dyDescent="0.3">
      <c r="A2" s="115"/>
      <c r="B2" s="61" t="s">
        <v>1</v>
      </c>
      <c r="C2" s="62" t="s">
        <v>7</v>
      </c>
      <c r="D2" s="63" t="s">
        <v>4</v>
      </c>
      <c r="E2" s="68" t="s">
        <v>3</v>
      </c>
      <c r="F2" s="68" t="s">
        <v>12</v>
      </c>
      <c r="G2" s="68" t="s">
        <v>30</v>
      </c>
      <c r="H2" s="68" t="s">
        <v>4</v>
      </c>
      <c r="I2" s="64" t="s">
        <v>0</v>
      </c>
      <c r="J2" s="61" t="s">
        <v>1</v>
      </c>
      <c r="K2" s="65" t="s">
        <v>6</v>
      </c>
      <c r="L2" s="63" t="s">
        <v>4</v>
      </c>
      <c r="M2" s="66" t="s">
        <v>3</v>
      </c>
      <c r="N2" s="66" t="s">
        <v>5</v>
      </c>
      <c r="O2" s="67" t="s">
        <v>8</v>
      </c>
    </row>
    <row r="3" spans="1:15" ht="30" customHeight="1" x14ac:dyDescent="0.25">
      <c r="A3" s="45">
        <v>45482</v>
      </c>
      <c r="B3" s="46">
        <v>50000</v>
      </c>
      <c r="C3" s="47">
        <v>64.2</v>
      </c>
      <c r="D3" s="31">
        <f>B3*C3</f>
        <v>3210000</v>
      </c>
      <c r="E3" s="46">
        <f>+ROUND(D3*0.1425%,0)</f>
        <v>4574</v>
      </c>
      <c r="F3" s="46"/>
      <c r="G3" s="46"/>
      <c r="H3" s="46">
        <f>D3+E3+F3+G3</f>
        <v>3214574</v>
      </c>
      <c r="I3" s="48"/>
      <c r="J3" s="46"/>
      <c r="K3" s="60"/>
      <c r="L3" s="31">
        <f>J3*K3</f>
        <v>0</v>
      </c>
      <c r="M3" s="46">
        <f>+ROUND(L3*0.1425%,0)</f>
        <v>0</v>
      </c>
      <c r="N3" s="46">
        <f>+ROUND(L3*0.3%,0)</f>
        <v>0</v>
      </c>
      <c r="O3" s="49">
        <f>L3-M3-N3</f>
        <v>0</v>
      </c>
    </row>
    <row r="4" spans="1:15" ht="30" customHeight="1" x14ac:dyDescent="0.25">
      <c r="A4" s="45"/>
      <c r="B4" s="13"/>
      <c r="C4" s="14"/>
      <c r="D4" s="15"/>
      <c r="E4" s="13"/>
      <c r="F4" s="13"/>
      <c r="G4" s="13"/>
      <c r="H4" s="46">
        <f>D4+E4+F4+G4-1</f>
        <v>-1</v>
      </c>
      <c r="I4" s="12"/>
      <c r="J4" s="13"/>
      <c r="K4" s="57"/>
      <c r="L4" s="15"/>
      <c r="M4" s="13"/>
      <c r="N4" s="13"/>
      <c r="O4" s="23"/>
    </row>
    <row r="5" spans="1:15" ht="30" customHeight="1" x14ac:dyDescent="0.25">
      <c r="A5" s="45"/>
      <c r="B5" s="13"/>
      <c r="C5" s="14"/>
      <c r="D5" s="15"/>
      <c r="E5" s="13"/>
      <c r="F5" s="13"/>
      <c r="G5" s="13"/>
      <c r="H5" s="46">
        <f t="shared" ref="H5:H18" si="0">D5+E5+F5+G5</f>
        <v>0</v>
      </c>
      <c r="I5" s="12"/>
      <c r="J5" s="13"/>
      <c r="K5" s="57"/>
      <c r="L5" s="15"/>
      <c r="M5" s="13"/>
      <c r="N5" s="13"/>
      <c r="O5" s="23"/>
    </row>
    <row r="6" spans="1:15" ht="30" hidden="1" customHeight="1" x14ac:dyDescent="0.25">
      <c r="A6" s="22"/>
      <c r="B6" s="13"/>
      <c r="C6" s="14"/>
      <c r="D6" s="15">
        <f t="shared" ref="D6:D19" si="1">B6*C6</f>
        <v>0</v>
      </c>
      <c r="E6" s="13">
        <f t="shared" ref="E6:E13" si="2">+ROUND(D6*0.1425%,0)</f>
        <v>0</v>
      </c>
      <c r="F6" s="13"/>
      <c r="G6" s="13"/>
      <c r="H6" s="46">
        <f t="shared" si="0"/>
        <v>0</v>
      </c>
      <c r="I6" s="12"/>
      <c r="J6" s="13"/>
      <c r="K6" s="57"/>
      <c r="L6" s="15"/>
      <c r="M6" s="13"/>
      <c r="N6" s="13"/>
      <c r="O6" s="23"/>
    </row>
    <row r="7" spans="1:15" ht="30" hidden="1" customHeight="1" x14ac:dyDescent="0.25">
      <c r="A7" s="22"/>
      <c r="B7" s="13"/>
      <c r="C7" s="14"/>
      <c r="D7" s="15">
        <f t="shared" si="1"/>
        <v>0</v>
      </c>
      <c r="E7" s="13">
        <f t="shared" si="2"/>
        <v>0</v>
      </c>
      <c r="F7" s="13"/>
      <c r="G7" s="13"/>
      <c r="H7" s="46">
        <f t="shared" si="0"/>
        <v>0</v>
      </c>
      <c r="I7" s="12"/>
      <c r="J7" s="13"/>
      <c r="K7" s="57"/>
      <c r="L7" s="15"/>
      <c r="M7" s="13"/>
      <c r="N7" s="13"/>
      <c r="O7" s="23"/>
    </row>
    <row r="8" spans="1:15" ht="30" hidden="1" customHeight="1" x14ac:dyDescent="0.25">
      <c r="A8" s="22"/>
      <c r="B8" s="13"/>
      <c r="C8" s="14"/>
      <c r="D8" s="15">
        <f t="shared" si="1"/>
        <v>0</v>
      </c>
      <c r="E8" s="13">
        <f t="shared" si="2"/>
        <v>0</v>
      </c>
      <c r="F8" s="13"/>
      <c r="G8" s="13"/>
      <c r="H8" s="46">
        <f t="shared" si="0"/>
        <v>0</v>
      </c>
      <c r="I8" s="12"/>
      <c r="J8" s="46"/>
      <c r="K8" s="60"/>
      <c r="L8" s="31"/>
      <c r="M8" s="46"/>
      <c r="N8" s="46"/>
      <c r="O8" s="49"/>
    </row>
    <row r="9" spans="1:15" ht="30" hidden="1" customHeight="1" x14ac:dyDescent="0.25">
      <c r="A9" s="22"/>
      <c r="B9" s="13"/>
      <c r="C9" s="14"/>
      <c r="D9" s="15">
        <f t="shared" si="1"/>
        <v>0</v>
      </c>
      <c r="E9" s="13">
        <f t="shared" si="2"/>
        <v>0</v>
      </c>
      <c r="F9" s="13"/>
      <c r="G9" s="13"/>
      <c r="H9" s="46">
        <f t="shared" si="0"/>
        <v>0</v>
      </c>
      <c r="I9" s="12"/>
      <c r="J9" s="13"/>
      <c r="K9" s="57"/>
      <c r="L9" s="15"/>
      <c r="M9" s="13"/>
      <c r="N9" s="13"/>
      <c r="O9" s="23"/>
    </row>
    <row r="10" spans="1:15" ht="30" hidden="1" customHeight="1" x14ac:dyDescent="0.25">
      <c r="A10" s="22"/>
      <c r="B10" s="13"/>
      <c r="C10" s="14"/>
      <c r="D10" s="15">
        <f t="shared" si="1"/>
        <v>0</v>
      </c>
      <c r="E10" s="13">
        <f t="shared" si="2"/>
        <v>0</v>
      </c>
      <c r="F10" s="13"/>
      <c r="G10" s="13"/>
      <c r="H10" s="46">
        <f t="shared" si="0"/>
        <v>0</v>
      </c>
      <c r="I10" s="12"/>
      <c r="J10" s="13"/>
      <c r="K10" s="57"/>
      <c r="L10" s="15"/>
      <c r="M10" s="13"/>
      <c r="N10" s="13"/>
      <c r="O10" s="23"/>
    </row>
    <row r="11" spans="1:15" ht="30" hidden="1" customHeight="1" x14ac:dyDescent="0.25">
      <c r="A11" s="22"/>
      <c r="B11" s="13"/>
      <c r="C11" s="14"/>
      <c r="D11" s="15">
        <f t="shared" si="1"/>
        <v>0</v>
      </c>
      <c r="E11" s="13">
        <f t="shared" si="2"/>
        <v>0</v>
      </c>
      <c r="F11" s="13"/>
      <c r="G11" s="13"/>
      <c r="H11" s="46">
        <f t="shared" si="0"/>
        <v>0</v>
      </c>
      <c r="I11" s="12"/>
      <c r="J11" s="13"/>
      <c r="K11" s="57"/>
      <c r="L11" s="15"/>
      <c r="M11" s="13"/>
      <c r="N11" s="13"/>
      <c r="O11" s="23"/>
    </row>
    <row r="12" spans="1:15" ht="30" hidden="1" customHeight="1" x14ac:dyDescent="0.25">
      <c r="A12" s="22"/>
      <c r="B12" s="13"/>
      <c r="C12" s="14"/>
      <c r="D12" s="15">
        <f t="shared" si="1"/>
        <v>0</v>
      </c>
      <c r="E12" s="13">
        <f t="shared" si="2"/>
        <v>0</v>
      </c>
      <c r="F12" s="13"/>
      <c r="G12" s="13"/>
      <c r="H12" s="46">
        <f t="shared" si="0"/>
        <v>0</v>
      </c>
      <c r="I12" s="12"/>
      <c r="J12" s="13"/>
      <c r="K12" s="57"/>
      <c r="L12" s="15"/>
      <c r="M12" s="13"/>
      <c r="N12" s="13"/>
      <c r="O12" s="23"/>
    </row>
    <row r="13" spans="1:15" ht="30" hidden="1" customHeight="1" x14ac:dyDescent="0.25">
      <c r="A13" s="22"/>
      <c r="B13" s="13"/>
      <c r="C13" s="14"/>
      <c r="D13" s="15">
        <f t="shared" si="1"/>
        <v>0</v>
      </c>
      <c r="E13" s="13">
        <f t="shared" si="2"/>
        <v>0</v>
      </c>
      <c r="F13" s="13"/>
      <c r="G13" s="13"/>
      <c r="H13" s="46">
        <f t="shared" si="0"/>
        <v>0</v>
      </c>
      <c r="I13" s="12"/>
      <c r="J13" s="13"/>
      <c r="K13" s="57"/>
      <c r="L13" s="15"/>
      <c r="M13" s="13"/>
      <c r="N13" s="13"/>
      <c r="O13" s="23"/>
    </row>
    <row r="14" spans="1:15" ht="30" hidden="1" customHeight="1" x14ac:dyDescent="0.25">
      <c r="A14" s="22"/>
      <c r="B14" s="13"/>
      <c r="C14" s="14"/>
      <c r="D14" s="15">
        <f t="shared" si="1"/>
        <v>0</v>
      </c>
      <c r="E14" s="13"/>
      <c r="F14" s="13"/>
      <c r="G14" s="13"/>
      <c r="H14" s="46">
        <f t="shared" si="0"/>
        <v>0</v>
      </c>
      <c r="I14" s="12"/>
      <c r="J14" s="13"/>
      <c r="K14" s="57"/>
      <c r="L14" s="15"/>
      <c r="M14" s="13"/>
      <c r="N14" s="13"/>
      <c r="O14" s="23"/>
    </row>
    <row r="15" spans="1:15" ht="30" hidden="1" customHeight="1" x14ac:dyDescent="0.25">
      <c r="A15" s="22"/>
      <c r="B15" s="13"/>
      <c r="C15" s="14"/>
      <c r="D15" s="15">
        <f t="shared" si="1"/>
        <v>0</v>
      </c>
      <c r="E15" s="13"/>
      <c r="F15" s="13"/>
      <c r="G15" s="13"/>
      <c r="H15" s="46">
        <f t="shared" si="0"/>
        <v>0</v>
      </c>
      <c r="I15" s="12"/>
      <c r="J15" s="13"/>
      <c r="K15" s="57"/>
      <c r="L15" s="15"/>
      <c r="M15" s="13"/>
      <c r="N15" s="13"/>
      <c r="O15" s="23"/>
    </row>
    <row r="16" spans="1:15" ht="30" hidden="1" customHeight="1" x14ac:dyDescent="0.25">
      <c r="A16" s="22"/>
      <c r="B16" s="13"/>
      <c r="C16" s="14"/>
      <c r="D16" s="15">
        <f t="shared" si="1"/>
        <v>0</v>
      </c>
      <c r="E16" s="13"/>
      <c r="F16" s="13"/>
      <c r="G16" s="13"/>
      <c r="H16" s="46">
        <f t="shared" si="0"/>
        <v>0</v>
      </c>
      <c r="I16" s="12"/>
      <c r="J16" s="13"/>
      <c r="K16" s="57"/>
      <c r="L16" s="15"/>
      <c r="M16" s="13"/>
      <c r="N16" s="13"/>
      <c r="O16" s="23"/>
    </row>
    <row r="17" spans="1:15" ht="30" hidden="1" customHeight="1" x14ac:dyDescent="0.25">
      <c r="A17" s="22"/>
      <c r="B17" s="13"/>
      <c r="C17" s="14"/>
      <c r="D17" s="15">
        <f t="shared" si="1"/>
        <v>0</v>
      </c>
      <c r="E17" s="13"/>
      <c r="F17" s="13"/>
      <c r="G17" s="13"/>
      <c r="H17" s="46">
        <f t="shared" si="0"/>
        <v>0</v>
      </c>
      <c r="I17" s="12"/>
      <c r="J17" s="13"/>
      <c r="K17" s="57"/>
      <c r="L17" s="15"/>
      <c r="M17" s="13"/>
      <c r="N17" s="13"/>
      <c r="O17" s="23"/>
    </row>
    <row r="18" spans="1:15" ht="30" hidden="1" customHeight="1" x14ac:dyDescent="0.25">
      <c r="A18" s="22"/>
      <c r="B18" s="13"/>
      <c r="C18" s="14"/>
      <c r="D18" s="15">
        <f t="shared" si="1"/>
        <v>0</v>
      </c>
      <c r="E18" s="13"/>
      <c r="F18" s="13"/>
      <c r="G18" s="13"/>
      <c r="H18" s="46">
        <f t="shared" si="0"/>
        <v>0</v>
      </c>
      <c r="I18" s="12"/>
      <c r="J18" s="13"/>
      <c r="K18" s="57"/>
      <c r="L18" s="15"/>
      <c r="M18" s="13"/>
      <c r="N18" s="13"/>
      <c r="O18" s="23"/>
    </row>
    <row r="19" spans="1:15" ht="30" customHeight="1" x14ac:dyDescent="0.25">
      <c r="A19" s="22" t="s">
        <v>4</v>
      </c>
      <c r="B19" s="13">
        <f>SUM(B3:B15)</f>
        <v>50000</v>
      </c>
      <c r="C19" s="14">
        <f>+ROUND(H19/B19,4)</f>
        <v>64.291499999999999</v>
      </c>
      <c r="D19" s="15">
        <f t="shared" si="1"/>
        <v>3214575</v>
      </c>
      <c r="E19" s="13">
        <f>SUM(E3:E5)</f>
        <v>4574</v>
      </c>
      <c r="F19" s="13">
        <f t="shared" ref="F19:G19" si="3">SUM(F3:F5)</f>
        <v>0</v>
      </c>
      <c r="G19" s="13">
        <f t="shared" si="3"/>
        <v>0</v>
      </c>
      <c r="H19" s="13">
        <f>SUM(H3:H16)</f>
        <v>3214573</v>
      </c>
      <c r="I19" s="12"/>
      <c r="J19" s="13"/>
      <c r="K19" s="57"/>
      <c r="L19" s="15"/>
      <c r="M19" s="13"/>
      <c r="N19" s="13"/>
      <c r="O19" s="23">
        <f>SUM(O3:O13)</f>
        <v>0</v>
      </c>
    </row>
    <row r="20" spans="1:15" ht="30" hidden="1" customHeight="1" x14ac:dyDescent="0.25">
      <c r="A20" s="24" t="s">
        <v>9</v>
      </c>
      <c r="B20" s="25"/>
      <c r="C20" s="26"/>
      <c r="D20" s="27"/>
      <c r="E20" s="25"/>
      <c r="F20" s="25"/>
      <c r="G20" s="25"/>
      <c r="H20" s="25"/>
      <c r="I20" s="28"/>
      <c r="J20" s="25"/>
      <c r="K20" s="59"/>
      <c r="L20" s="27"/>
      <c r="M20" s="25"/>
      <c r="N20" s="25"/>
      <c r="O20" s="30">
        <f>O19-H19</f>
        <v>-3214573</v>
      </c>
    </row>
    <row r="21" spans="1:15" ht="30" customHeight="1" x14ac:dyDescent="0.25"/>
    <row r="22" spans="1:15" ht="30" customHeight="1" x14ac:dyDescent="0.25"/>
    <row r="23" spans="1:15" ht="30" customHeight="1" x14ac:dyDescent="0.25"/>
    <row r="24" spans="1:15" ht="30" customHeight="1" x14ac:dyDescent="0.25"/>
    <row r="25" spans="1:15" ht="30" customHeight="1" x14ac:dyDescent="0.25"/>
    <row r="26" spans="1:15" ht="30" customHeight="1" x14ac:dyDescent="0.25"/>
    <row r="27" spans="1:15" ht="30" customHeight="1" x14ac:dyDescent="0.25"/>
  </sheetData>
  <mergeCells count="3">
    <mergeCell ref="A1:A2"/>
    <mergeCell ref="B1:H1"/>
    <mergeCell ref="I1:O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C2BB1-BFCA-4B1D-8A44-FF114BD3A8B4}">
  <dimension ref="A1:O27"/>
  <sheetViews>
    <sheetView tabSelected="1" workbookViewId="0">
      <selection activeCell="D7" sqref="D7"/>
    </sheetView>
  </sheetViews>
  <sheetFormatPr defaultRowHeight="16.5" x14ac:dyDescent="0.25"/>
  <cols>
    <col min="1" max="1" width="10.625" style="109" customWidth="1"/>
    <col min="2" max="2" width="10.625" style="110" customWidth="1"/>
    <col min="3" max="3" width="10.625" style="111" customWidth="1"/>
    <col min="4" max="4" width="11.625" style="112" customWidth="1"/>
    <col min="5" max="8" width="11.625" style="110" customWidth="1"/>
    <col min="9" max="9" width="10.625" style="109" customWidth="1"/>
    <col min="10" max="10" width="10.625" style="110" customWidth="1"/>
    <col min="11" max="11" width="10.625" style="113" customWidth="1"/>
    <col min="12" max="12" width="10.625" style="112" customWidth="1"/>
    <col min="13" max="15" width="10.625" style="110" customWidth="1"/>
    <col min="16" max="16384" width="9" style="80"/>
  </cols>
  <sheetData>
    <row r="1" spans="1:15" ht="45" customHeight="1" x14ac:dyDescent="0.25">
      <c r="A1" s="120" t="s">
        <v>0</v>
      </c>
      <c r="B1" s="116" t="s">
        <v>57</v>
      </c>
      <c r="C1" s="117"/>
      <c r="D1" s="117"/>
      <c r="E1" s="117"/>
      <c r="F1" s="117"/>
      <c r="G1" s="117"/>
      <c r="H1" s="117"/>
      <c r="I1" s="122" t="s">
        <v>6</v>
      </c>
      <c r="J1" s="122"/>
      <c r="K1" s="122"/>
      <c r="L1" s="122"/>
      <c r="M1" s="122"/>
      <c r="N1" s="122"/>
      <c r="O1" s="123"/>
    </row>
    <row r="2" spans="1:15" s="89" customFormat="1" ht="33.75" thickBot="1" x14ac:dyDescent="0.3">
      <c r="A2" s="121"/>
      <c r="B2" s="81" t="s">
        <v>1</v>
      </c>
      <c r="C2" s="82" t="s">
        <v>7</v>
      </c>
      <c r="D2" s="83" t="s">
        <v>4</v>
      </c>
      <c r="E2" s="84" t="s">
        <v>3</v>
      </c>
      <c r="F2" s="84" t="s">
        <v>12</v>
      </c>
      <c r="G2" s="84" t="s">
        <v>30</v>
      </c>
      <c r="H2" s="84" t="s">
        <v>4</v>
      </c>
      <c r="I2" s="85" t="s">
        <v>0</v>
      </c>
      <c r="J2" s="81" t="s">
        <v>1</v>
      </c>
      <c r="K2" s="86" t="s">
        <v>6</v>
      </c>
      <c r="L2" s="83" t="s">
        <v>4</v>
      </c>
      <c r="M2" s="87" t="s">
        <v>3</v>
      </c>
      <c r="N2" s="87" t="s">
        <v>5</v>
      </c>
      <c r="O2" s="88" t="s">
        <v>8</v>
      </c>
    </row>
    <row r="3" spans="1:15" ht="30" customHeight="1" x14ac:dyDescent="0.25">
      <c r="A3" s="136">
        <v>45517</v>
      </c>
      <c r="B3" s="127">
        <v>2000</v>
      </c>
      <c r="C3" s="137">
        <v>25.1</v>
      </c>
      <c r="D3" s="138">
        <f>B3*C3</f>
        <v>50200</v>
      </c>
      <c r="E3" s="130">
        <f>+ROUND(D3*0.1425%,0)</f>
        <v>72</v>
      </c>
      <c r="F3" s="130"/>
      <c r="G3" s="130"/>
      <c r="H3" s="130">
        <f>D3+E3+F3+G3-1</f>
        <v>50271</v>
      </c>
      <c r="I3" s="92"/>
      <c r="J3" s="90"/>
      <c r="K3" s="93"/>
      <c r="L3" s="91">
        <f>J3*K3</f>
        <v>0</v>
      </c>
      <c r="M3" s="90">
        <f>+ROUND(L3*0.1425%,0)</f>
        <v>0</v>
      </c>
      <c r="N3" s="90">
        <f>+ROUND(L3*0.3%,0)</f>
        <v>0</v>
      </c>
      <c r="O3" s="94">
        <f>L3-M3-N3</f>
        <v>0</v>
      </c>
    </row>
    <row r="4" spans="1:15" ht="30" customHeight="1" x14ac:dyDescent="0.25">
      <c r="A4" s="135">
        <v>45517</v>
      </c>
      <c r="B4" s="127">
        <v>1000</v>
      </c>
      <c r="C4" s="137">
        <v>25.05</v>
      </c>
      <c r="D4" s="129">
        <f t="shared" ref="D4:D19" si="0">B4*C4</f>
        <v>25050</v>
      </c>
      <c r="E4" s="127">
        <f>+ROUND(D4*0.1425%,0)</f>
        <v>36</v>
      </c>
      <c r="F4" s="127"/>
      <c r="G4" s="127"/>
      <c r="H4" s="130">
        <f>D4+E4+F4+G4-1</f>
        <v>25085</v>
      </c>
      <c r="I4" s="98"/>
      <c r="J4" s="95"/>
      <c r="K4" s="99"/>
      <c r="L4" s="97"/>
      <c r="M4" s="95"/>
      <c r="N4" s="95"/>
      <c r="O4" s="100"/>
    </row>
    <row r="5" spans="1:15" ht="30" customHeight="1" x14ac:dyDescent="0.25">
      <c r="A5" s="135">
        <v>45520</v>
      </c>
      <c r="B5" s="127">
        <v>10000</v>
      </c>
      <c r="C5" s="137">
        <v>25.3</v>
      </c>
      <c r="D5" s="129">
        <f t="shared" si="0"/>
        <v>253000</v>
      </c>
      <c r="E5" s="127">
        <f>+ROUND(D5*0.1425%,0)-1</f>
        <v>360</v>
      </c>
      <c r="F5" s="127"/>
      <c r="G5" s="127"/>
      <c r="H5" s="130">
        <f t="shared" ref="H5:H18" si="1">D5+E5+F5+G5</f>
        <v>253360</v>
      </c>
      <c r="I5" s="98"/>
      <c r="J5" s="95"/>
      <c r="K5" s="99"/>
      <c r="L5" s="97"/>
      <c r="M5" s="95"/>
      <c r="N5" s="95"/>
      <c r="O5" s="100"/>
    </row>
    <row r="6" spans="1:15" ht="30" customHeight="1" x14ac:dyDescent="0.25">
      <c r="A6" s="135">
        <v>45523</v>
      </c>
      <c r="B6" s="127">
        <v>10000</v>
      </c>
      <c r="C6" s="137">
        <v>25.3</v>
      </c>
      <c r="D6" s="129">
        <f t="shared" si="0"/>
        <v>253000</v>
      </c>
      <c r="E6" s="127">
        <f>+ROUND(D6*0.1425%,0)-1</f>
        <v>360</v>
      </c>
      <c r="F6" s="127"/>
      <c r="G6" s="127"/>
      <c r="H6" s="130">
        <f t="shared" si="1"/>
        <v>253360</v>
      </c>
      <c r="I6" s="98"/>
      <c r="J6" s="95"/>
      <c r="K6" s="99"/>
      <c r="L6" s="97"/>
      <c r="M6" s="95"/>
      <c r="N6" s="95"/>
      <c r="O6" s="100"/>
    </row>
    <row r="7" spans="1:15" ht="30" customHeight="1" x14ac:dyDescent="0.25">
      <c r="A7" s="135">
        <v>45523</v>
      </c>
      <c r="B7" s="127">
        <v>10000</v>
      </c>
      <c r="C7" s="137">
        <v>25.25</v>
      </c>
      <c r="D7" s="129">
        <f t="shared" si="0"/>
        <v>252500</v>
      </c>
      <c r="E7" s="127">
        <f>+ROUND(D7*0.1425%,0)-1</f>
        <v>359</v>
      </c>
      <c r="F7" s="127"/>
      <c r="G7" s="127"/>
      <c r="H7" s="130">
        <f t="shared" si="1"/>
        <v>252859</v>
      </c>
      <c r="I7" s="98"/>
      <c r="J7" s="95"/>
      <c r="K7" s="99"/>
      <c r="L7" s="97"/>
      <c r="M7" s="95"/>
      <c r="N7" s="95"/>
      <c r="O7" s="100"/>
    </row>
    <row r="8" spans="1:15" ht="30" customHeight="1" x14ac:dyDescent="0.25">
      <c r="A8" s="135">
        <v>45524</v>
      </c>
      <c r="B8" s="127">
        <v>10000</v>
      </c>
      <c r="C8" s="137">
        <v>25.2</v>
      </c>
      <c r="D8" s="129">
        <f t="shared" si="0"/>
        <v>252000</v>
      </c>
      <c r="E8" s="127">
        <f t="shared" ref="E8:E16" si="2">+ROUND(D8*0.1425%,0)</f>
        <v>359</v>
      </c>
      <c r="F8" s="127"/>
      <c r="G8" s="127"/>
      <c r="H8" s="130">
        <f t="shared" si="1"/>
        <v>252359</v>
      </c>
      <c r="I8" s="98"/>
      <c r="J8" s="90"/>
      <c r="K8" s="93"/>
      <c r="L8" s="91"/>
      <c r="M8" s="90"/>
      <c r="N8" s="90"/>
      <c r="O8" s="94"/>
    </row>
    <row r="9" spans="1:15" ht="30" customHeight="1" x14ac:dyDescent="0.25">
      <c r="A9" s="135">
        <v>45524</v>
      </c>
      <c r="B9" s="127">
        <v>7000</v>
      </c>
      <c r="C9" s="137">
        <v>25.2</v>
      </c>
      <c r="D9" s="129">
        <f t="shared" si="0"/>
        <v>176400</v>
      </c>
      <c r="E9" s="127">
        <f t="shared" si="2"/>
        <v>251</v>
      </c>
      <c r="F9" s="127"/>
      <c r="G9" s="127"/>
      <c r="H9" s="130">
        <f t="shared" si="1"/>
        <v>176651</v>
      </c>
      <c r="I9" s="98"/>
      <c r="J9" s="95"/>
      <c r="K9" s="99"/>
      <c r="L9" s="97"/>
      <c r="M9" s="95"/>
      <c r="N9" s="95"/>
      <c r="O9" s="100"/>
    </row>
    <row r="10" spans="1:15" ht="30" customHeight="1" x14ac:dyDescent="0.25">
      <c r="A10" s="135">
        <v>45526</v>
      </c>
      <c r="B10" s="127">
        <v>10000</v>
      </c>
      <c r="C10" s="137">
        <v>25.3</v>
      </c>
      <c r="D10" s="129">
        <f t="shared" si="0"/>
        <v>253000</v>
      </c>
      <c r="E10" s="127">
        <f>+ROUND(D10*0.1425%,0)-1</f>
        <v>360</v>
      </c>
      <c r="F10" s="127"/>
      <c r="G10" s="127"/>
      <c r="H10" s="130">
        <f t="shared" si="1"/>
        <v>253360</v>
      </c>
      <c r="I10" s="98"/>
      <c r="J10" s="95"/>
      <c r="K10" s="99"/>
      <c r="L10" s="97"/>
      <c r="M10" s="95"/>
      <c r="N10" s="95"/>
      <c r="O10" s="100"/>
    </row>
    <row r="11" spans="1:15" ht="30" customHeight="1" x14ac:dyDescent="0.25">
      <c r="A11" s="135">
        <v>45526</v>
      </c>
      <c r="B11" s="127">
        <v>10000</v>
      </c>
      <c r="C11" s="137">
        <v>25.3</v>
      </c>
      <c r="D11" s="129">
        <f t="shared" si="0"/>
        <v>253000</v>
      </c>
      <c r="E11" s="127">
        <f>+ROUND(D11*0.1425%,0)-1</f>
        <v>360</v>
      </c>
      <c r="F11" s="127"/>
      <c r="G11" s="127"/>
      <c r="H11" s="130">
        <f t="shared" si="1"/>
        <v>253360</v>
      </c>
      <c r="I11" s="98"/>
      <c r="J11" s="95"/>
      <c r="K11" s="99"/>
      <c r="L11" s="97"/>
      <c r="M11" s="95"/>
      <c r="N11" s="95"/>
      <c r="O11" s="100"/>
    </row>
    <row r="12" spans="1:15" ht="30" customHeight="1" x14ac:dyDescent="0.25">
      <c r="A12" s="135">
        <v>45527</v>
      </c>
      <c r="B12" s="127">
        <v>9000</v>
      </c>
      <c r="C12" s="137">
        <v>25.15</v>
      </c>
      <c r="D12" s="129">
        <f t="shared" si="0"/>
        <v>226350</v>
      </c>
      <c r="E12" s="127">
        <f>+ROUND(D12*0.1425%,0)-1</f>
        <v>322</v>
      </c>
      <c r="F12" s="127"/>
      <c r="G12" s="127"/>
      <c r="H12" s="130">
        <f t="shared" si="1"/>
        <v>226672</v>
      </c>
      <c r="I12" s="98"/>
      <c r="J12" s="95"/>
      <c r="K12" s="99"/>
      <c r="L12" s="97"/>
      <c r="M12" s="95"/>
      <c r="N12" s="95"/>
      <c r="O12" s="100"/>
    </row>
    <row r="13" spans="1:15" s="134" customFormat="1" ht="30" customHeight="1" x14ac:dyDescent="0.25">
      <c r="A13" s="135">
        <v>45539</v>
      </c>
      <c r="B13" s="127">
        <v>3000</v>
      </c>
      <c r="C13" s="128">
        <v>25</v>
      </c>
      <c r="D13" s="129">
        <f t="shared" si="0"/>
        <v>75000</v>
      </c>
      <c r="E13" s="127">
        <f>+ROUND(D13*0.1425%,0)-1</f>
        <v>106</v>
      </c>
      <c r="F13" s="127"/>
      <c r="G13" s="127"/>
      <c r="H13" s="130">
        <f t="shared" si="1"/>
        <v>75106</v>
      </c>
      <c r="I13" s="131"/>
      <c r="J13" s="127"/>
      <c r="K13" s="132"/>
      <c r="L13" s="129"/>
      <c r="M13" s="127"/>
      <c r="N13" s="127"/>
      <c r="O13" s="133"/>
    </row>
    <row r="14" spans="1:15" s="134" customFormat="1" ht="30" customHeight="1" x14ac:dyDescent="0.25">
      <c r="A14" s="135">
        <v>45539</v>
      </c>
      <c r="B14" s="127">
        <v>8000</v>
      </c>
      <c r="C14" s="128">
        <v>25</v>
      </c>
      <c r="D14" s="129">
        <f t="shared" si="0"/>
        <v>200000</v>
      </c>
      <c r="E14" s="127">
        <f t="shared" si="2"/>
        <v>285</v>
      </c>
      <c r="F14" s="127"/>
      <c r="G14" s="127"/>
      <c r="H14" s="130">
        <f t="shared" si="1"/>
        <v>200285</v>
      </c>
      <c r="I14" s="131"/>
      <c r="J14" s="127"/>
      <c r="K14" s="132"/>
      <c r="L14" s="129"/>
      <c r="M14" s="127"/>
      <c r="N14" s="127"/>
      <c r="O14" s="133"/>
    </row>
    <row r="15" spans="1:15" s="134" customFormat="1" ht="30" customHeight="1" x14ac:dyDescent="0.25">
      <c r="A15" s="135">
        <v>45539</v>
      </c>
      <c r="B15" s="127">
        <v>10000</v>
      </c>
      <c r="C15" s="128">
        <v>24.9</v>
      </c>
      <c r="D15" s="129">
        <f t="shared" si="0"/>
        <v>249000</v>
      </c>
      <c r="E15" s="127">
        <f>+ROUND(D15*0.1425%,0)-1</f>
        <v>354</v>
      </c>
      <c r="F15" s="127"/>
      <c r="G15" s="127"/>
      <c r="H15" s="130">
        <f>D15+E15+F15+G15</f>
        <v>249354</v>
      </c>
      <c r="I15" s="131"/>
      <c r="J15" s="127"/>
      <c r="K15" s="132"/>
      <c r="L15" s="129"/>
      <c r="M15" s="127"/>
      <c r="N15" s="127"/>
      <c r="O15" s="133"/>
    </row>
    <row r="16" spans="1:15" ht="30" customHeight="1" x14ac:dyDescent="0.25">
      <c r="A16" s="101"/>
      <c r="B16" s="95"/>
      <c r="C16" s="96"/>
      <c r="D16" s="97">
        <f t="shared" si="0"/>
        <v>0</v>
      </c>
      <c r="E16" s="127">
        <f t="shared" si="2"/>
        <v>0</v>
      </c>
      <c r="F16" s="95"/>
      <c r="G16" s="95"/>
      <c r="H16" s="90">
        <f t="shared" si="1"/>
        <v>0</v>
      </c>
      <c r="I16" s="98"/>
      <c r="J16" s="95"/>
      <c r="K16" s="99"/>
      <c r="L16" s="97"/>
      <c r="M16" s="95"/>
      <c r="N16" s="95"/>
      <c r="O16" s="100"/>
    </row>
    <row r="17" spans="1:15" ht="30" customHeight="1" x14ac:dyDescent="0.25">
      <c r="A17" s="101"/>
      <c r="B17" s="95"/>
      <c r="C17" s="96"/>
      <c r="D17" s="97">
        <f t="shared" si="0"/>
        <v>0</v>
      </c>
      <c r="E17" s="95"/>
      <c r="F17" s="95"/>
      <c r="G17" s="95"/>
      <c r="H17" s="90">
        <f t="shared" si="1"/>
        <v>0</v>
      </c>
      <c r="I17" s="98"/>
      <c r="J17" s="95"/>
      <c r="K17" s="99"/>
      <c r="L17" s="97"/>
      <c r="M17" s="95"/>
      <c r="N17" s="95"/>
      <c r="O17" s="100"/>
    </row>
    <row r="18" spans="1:15" ht="30" customHeight="1" x14ac:dyDescent="0.25">
      <c r="A18" s="101"/>
      <c r="B18" s="95"/>
      <c r="C18" s="96"/>
      <c r="D18" s="97">
        <f t="shared" si="0"/>
        <v>0</v>
      </c>
      <c r="E18" s="95"/>
      <c r="F18" s="95"/>
      <c r="G18" s="95"/>
      <c r="H18" s="90">
        <f t="shared" si="1"/>
        <v>0</v>
      </c>
      <c r="I18" s="98"/>
      <c r="J18" s="95"/>
      <c r="K18" s="99"/>
      <c r="L18" s="97"/>
      <c r="M18" s="95"/>
      <c r="N18" s="95"/>
      <c r="O18" s="100"/>
    </row>
    <row r="19" spans="1:15" ht="30" customHeight="1" x14ac:dyDescent="0.25">
      <c r="A19" s="101" t="s">
        <v>4</v>
      </c>
      <c r="B19" s="95">
        <f>SUM(B3:B15)</f>
        <v>100000</v>
      </c>
      <c r="C19" s="96">
        <f>+ROUND(H19/B19,4)</f>
        <v>25.220800000000001</v>
      </c>
      <c r="D19" s="97">
        <f t="shared" si="0"/>
        <v>2522080</v>
      </c>
      <c r="E19" s="95">
        <f>SUM(E3:E5)</f>
        <v>468</v>
      </c>
      <c r="F19" s="95">
        <f t="shared" ref="F19:G19" si="3">SUM(F3:F5)</f>
        <v>0</v>
      </c>
      <c r="G19" s="95">
        <f t="shared" si="3"/>
        <v>0</v>
      </c>
      <c r="H19" s="95">
        <f>SUM(H3:H16)</f>
        <v>2522082</v>
      </c>
      <c r="I19" s="98"/>
      <c r="J19" s="95"/>
      <c r="K19" s="99"/>
      <c r="L19" s="97"/>
      <c r="M19" s="95"/>
      <c r="N19" s="95"/>
      <c r="O19" s="100">
        <f>SUM(O3:O13)</f>
        <v>0</v>
      </c>
    </row>
    <row r="20" spans="1:15" ht="30" hidden="1" customHeight="1" x14ac:dyDescent="0.25">
      <c r="A20" s="102" t="s">
        <v>9</v>
      </c>
      <c r="B20" s="103"/>
      <c r="C20" s="104"/>
      <c r="D20" s="105"/>
      <c r="E20" s="103"/>
      <c r="F20" s="103"/>
      <c r="G20" s="103"/>
      <c r="H20" s="103"/>
      <c r="I20" s="106"/>
      <c r="J20" s="103"/>
      <c r="K20" s="107"/>
      <c r="L20" s="105"/>
      <c r="M20" s="103"/>
      <c r="N20" s="103"/>
      <c r="O20" s="108">
        <f>O19-H19</f>
        <v>-2522082</v>
      </c>
    </row>
    <row r="21" spans="1:15" ht="30" customHeight="1" x14ac:dyDescent="0.25"/>
    <row r="22" spans="1:15" ht="30" customHeight="1" x14ac:dyDescent="0.25"/>
    <row r="23" spans="1:15" ht="30" customHeight="1" x14ac:dyDescent="0.25"/>
    <row r="24" spans="1:15" ht="30" customHeight="1" x14ac:dyDescent="0.25"/>
    <row r="25" spans="1:15" ht="30" customHeight="1" x14ac:dyDescent="0.25"/>
    <row r="26" spans="1:15" ht="30" customHeight="1" x14ac:dyDescent="0.25"/>
    <row r="27" spans="1:15" ht="30" customHeight="1" x14ac:dyDescent="0.25"/>
  </sheetData>
  <mergeCells count="3">
    <mergeCell ref="A1:A2"/>
    <mergeCell ref="B1:H1"/>
    <mergeCell ref="I1:O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7"/>
  <sheetViews>
    <sheetView workbookViewId="0">
      <selection activeCell="J7" sqref="J7"/>
    </sheetView>
  </sheetViews>
  <sheetFormatPr defaultRowHeight="16.5" x14ac:dyDescent="0.25"/>
  <cols>
    <col min="1" max="1" width="10.625" style="2" customWidth="1"/>
    <col min="2" max="2" width="10.625" style="3" customWidth="1"/>
    <col min="3" max="3" width="10.625" style="6" customWidth="1"/>
    <col min="4" max="4" width="10.625" style="5" customWidth="1"/>
    <col min="5" max="8" width="10.625" style="3" customWidth="1"/>
    <col min="9" max="9" width="10.625" style="2" customWidth="1"/>
    <col min="10" max="10" width="10.625" style="3" customWidth="1"/>
    <col min="11" max="11" width="10.625" style="58" customWidth="1"/>
    <col min="12" max="12" width="10.625" style="5" customWidth="1"/>
    <col min="13" max="15" width="10.625" style="3" customWidth="1"/>
  </cols>
  <sheetData>
    <row r="1" spans="1:15" ht="45" customHeight="1" x14ac:dyDescent="0.25">
      <c r="A1" s="114" t="s">
        <v>0</v>
      </c>
      <c r="B1" s="116" t="s">
        <v>35</v>
      </c>
      <c r="C1" s="117"/>
      <c r="D1" s="117"/>
      <c r="E1" s="117"/>
      <c r="F1" s="117"/>
      <c r="G1" s="117"/>
      <c r="H1" s="117"/>
      <c r="I1" s="118" t="s">
        <v>6</v>
      </c>
      <c r="J1" s="118"/>
      <c r="K1" s="118"/>
      <c r="L1" s="118"/>
      <c r="M1" s="118"/>
      <c r="N1" s="118"/>
      <c r="O1" s="119"/>
    </row>
    <row r="2" spans="1:15" s="1" customFormat="1" ht="33.75" thickBot="1" x14ac:dyDescent="0.3">
      <c r="A2" s="115"/>
      <c r="B2" s="61" t="s">
        <v>1</v>
      </c>
      <c r="C2" s="62" t="s">
        <v>7</v>
      </c>
      <c r="D2" s="63" t="s">
        <v>4</v>
      </c>
      <c r="E2" s="68" t="s">
        <v>3</v>
      </c>
      <c r="F2" s="68" t="s">
        <v>12</v>
      </c>
      <c r="G2" s="68" t="s">
        <v>30</v>
      </c>
      <c r="H2" s="68" t="s">
        <v>4</v>
      </c>
      <c r="I2" s="64" t="s">
        <v>0</v>
      </c>
      <c r="J2" s="61" t="s">
        <v>1</v>
      </c>
      <c r="K2" s="65" t="s">
        <v>6</v>
      </c>
      <c r="L2" s="63" t="s">
        <v>4</v>
      </c>
      <c r="M2" s="66" t="s">
        <v>3</v>
      </c>
      <c r="N2" s="66" t="s">
        <v>5</v>
      </c>
      <c r="O2" s="67" t="s">
        <v>8</v>
      </c>
    </row>
    <row r="3" spans="1:15" ht="30" customHeight="1" x14ac:dyDescent="0.25">
      <c r="A3" s="45" t="s">
        <v>32</v>
      </c>
      <c r="B3" s="46">
        <v>150000</v>
      </c>
      <c r="C3" s="47">
        <v>40</v>
      </c>
      <c r="D3" s="31">
        <f>B3*C3</f>
        <v>6000000</v>
      </c>
      <c r="E3" s="46">
        <f>+ROUND(D3*0.1425%,0)</f>
        <v>8550</v>
      </c>
      <c r="F3" s="46"/>
      <c r="G3" s="46"/>
      <c r="H3" s="46">
        <f>D3+E3+F3+G3</f>
        <v>6008550</v>
      </c>
      <c r="I3" s="48"/>
      <c r="J3" s="46"/>
      <c r="K3" s="60"/>
      <c r="L3" s="31">
        <f>J3*K3</f>
        <v>0</v>
      </c>
      <c r="M3" s="46">
        <f>+ROUND(L3*0.1425%,0)</f>
        <v>0</v>
      </c>
      <c r="N3" s="46">
        <f>+ROUND(L3*0.3%,0)</f>
        <v>0</v>
      </c>
      <c r="O3" s="49">
        <f>L3-M3-N3</f>
        <v>0</v>
      </c>
    </row>
    <row r="4" spans="1:15" ht="30" customHeight="1" x14ac:dyDescent="0.25">
      <c r="A4" s="45" t="s">
        <v>59</v>
      </c>
      <c r="B4" s="13"/>
      <c r="C4" s="14"/>
      <c r="D4" s="15">
        <f t="shared" ref="D4:D19" si="0">B4*C4</f>
        <v>0</v>
      </c>
      <c r="E4" s="13">
        <f t="shared" ref="E4:E13" si="1">+ROUND(D4*0.1425%,0)</f>
        <v>0</v>
      </c>
      <c r="F4" s="13"/>
      <c r="G4" s="13">
        <v>323687</v>
      </c>
      <c r="H4" s="46">
        <f>D4+E4+F4+G4</f>
        <v>323687</v>
      </c>
      <c r="I4" s="12"/>
      <c r="J4" s="13"/>
      <c r="K4" s="57"/>
      <c r="L4" s="15"/>
      <c r="M4" s="13"/>
      <c r="N4" s="13"/>
      <c r="O4" s="23"/>
    </row>
    <row r="5" spans="1:15" ht="30" customHeight="1" x14ac:dyDescent="0.25">
      <c r="A5" s="45" t="s">
        <v>60</v>
      </c>
      <c r="B5" s="13"/>
      <c r="C5" s="14"/>
      <c r="D5" s="15">
        <f t="shared" si="0"/>
        <v>0</v>
      </c>
      <c r="E5" s="13">
        <f t="shared" si="1"/>
        <v>0</v>
      </c>
      <c r="F5" s="13"/>
      <c r="G5" s="13">
        <v>337710</v>
      </c>
      <c r="H5" s="46">
        <f t="shared" ref="H5:H18" si="2">D5+E5+F5+G5</f>
        <v>337710</v>
      </c>
      <c r="I5" s="12"/>
      <c r="J5" s="13"/>
      <c r="K5" s="57"/>
      <c r="L5" s="15"/>
      <c r="M5" s="13"/>
      <c r="N5" s="13"/>
      <c r="O5" s="23"/>
    </row>
    <row r="6" spans="1:15" ht="30" customHeight="1" x14ac:dyDescent="0.25">
      <c r="A6" s="22" t="s">
        <v>62</v>
      </c>
      <c r="B6" s="13"/>
      <c r="C6" s="14"/>
      <c r="D6" s="15">
        <f t="shared" si="0"/>
        <v>0</v>
      </c>
      <c r="E6" s="13">
        <f t="shared" si="1"/>
        <v>0</v>
      </c>
      <c r="F6" s="13"/>
      <c r="G6" s="13">
        <v>411128</v>
      </c>
      <c r="H6" s="46">
        <f t="shared" si="2"/>
        <v>411128</v>
      </c>
      <c r="I6" s="12"/>
      <c r="J6" s="13"/>
      <c r="K6" s="57"/>
      <c r="L6" s="15"/>
      <c r="M6" s="13"/>
      <c r="N6" s="13"/>
      <c r="O6" s="23"/>
    </row>
    <row r="7" spans="1:15" ht="30" customHeight="1" x14ac:dyDescent="0.25">
      <c r="A7" s="22"/>
      <c r="B7" s="13"/>
      <c r="C7" s="14"/>
      <c r="D7" s="15">
        <f t="shared" si="0"/>
        <v>0</v>
      </c>
      <c r="E7" s="13">
        <f t="shared" si="1"/>
        <v>0</v>
      </c>
      <c r="F7" s="13"/>
      <c r="G7" s="13" t="s">
        <v>63</v>
      </c>
      <c r="H7" s="46" t="e">
        <f t="shared" si="2"/>
        <v>#VALUE!</v>
      </c>
      <c r="I7" s="12"/>
      <c r="J7" s="13"/>
      <c r="K7" s="57"/>
      <c r="L7" s="15"/>
      <c r="M7" s="13"/>
      <c r="N7" s="13"/>
      <c r="O7" s="23"/>
    </row>
    <row r="8" spans="1:15" ht="30" customHeight="1" x14ac:dyDescent="0.25">
      <c r="A8" s="22"/>
      <c r="B8" s="13"/>
      <c r="C8" s="14"/>
      <c r="D8" s="15">
        <f t="shared" si="0"/>
        <v>0</v>
      </c>
      <c r="E8" s="13">
        <f t="shared" si="1"/>
        <v>0</v>
      </c>
      <c r="F8" s="13"/>
      <c r="G8" s="13"/>
      <c r="H8" s="46">
        <f t="shared" si="2"/>
        <v>0</v>
      </c>
      <c r="I8" s="12"/>
      <c r="J8" s="46"/>
      <c r="K8" s="60"/>
      <c r="L8" s="31"/>
      <c r="M8" s="46"/>
      <c r="N8" s="46"/>
      <c r="O8" s="49"/>
    </row>
    <row r="9" spans="1:15" ht="30" customHeight="1" x14ac:dyDescent="0.25">
      <c r="A9" s="22"/>
      <c r="B9" s="13"/>
      <c r="C9" s="14"/>
      <c r="D9" s="15">
        <f t="shared" si="0"/>
        <v>0</v>
      </c>
      <c r="E9" s="13">
        <f t="shared" si="1"/>
        <v>0</v>
      </c>
      <c r="F9" s="13"/>
      <c r="G9" s="13"/>
      <c r="H9" s="46">
        <f t="shared" si="2"/>
        <v>0</v>
      </c>
      <c r="I9" s="12"/>
      <c r="J9" s="13"/>
      <c r="K9" s="57"/>
      <c r="L9" s="15"/>
      <c r="M9" s="13"/>
      <c r="N9" s="13"/>
      <c r="O9" s="23"/>
    </row>
    <row r="10" spans="1:15" ht="30" customHeight="1" x14ac:dyDescent="0.25">
      <c r="A10" s="22"/>
      <c r="B10" s="13"/>
      <c r="C10" s="14"/>
      <c r="D10" s="15">
        <f t="shared" si="0"/>
        <v>0</v>
      </c>
      <c r="E10" s="13">
        <f t="shared" si="1"/>
        <v>0</v>
      </c>
      <c r="F10" s="13"/>
      <c r="G10" s="13"/>
      <c r="H10" s="46">
        <f t="shared" si="2"/>
        <v>0</v>
      </c>
      <c r="I10" s="12"/>
      <c r="J10" s="13"/>
      <c r="K10" s="57"/>
      <c r="L10" s="15"/>
      <c r="M10" s="13"/>
      <c r="N10" s="13"/>
      <c r="O10" s="23"/>
    </row>
    <row r="11" spans="1:15" ht="30" customHeight="1" x14ac:dyDescent="0.25">
      <c r="A11" s="22"/>
      <c r="B11" s="13"/>
      <c r="C11" s="14"/>
      <c r="D11" s="15">
        <f t="shared" si="0"/>
        <v>0</v>
      </c>
      <c r="E11" s="13">
        <f t="shared" si="1"/>
        <v>0</v>
      </c>
      <c r="F11" s="13"/>
      <c r="G11" s="13"/>
      <c r="H11" s="46">
        <f t="shared" si="2"/>
        <v>0</v>
      </c>
      <c r="I11" s="12"/>
      <c r="J11" s="13"/>
      <c r="K11" s="57"/>
      <c r="L11" s="15"/>
      <c r="M11" s="13"/>
      <c r="N11" s="13"/>
      <c r="O11" s="23"/>
    </row>
    <row r="12" spans="1:15" ht="30" customHeight="1" x14ac:dyDescent="0.25">
      <c r="A12" s="22"/>
      <c r="B12" s="13"/>
      <c r="C12" s="14"/>
      <c r="D12" s="15">
        <f t="shared" si="0"/>
        <v>0</v>
      </c>
      <c r="E12" s="13">
        <f t="shared" si="1"/>
        <v>0</v>
      </c>
      <c r="F12" s="13"/>
      <c r="G12" s="13"/>
      <c r="H12" s="46">
        <f t="shared" si="2"/>
        <v>0</v>
      </c>
      <c r="I12" s="12"/>
      <c r="J12" s="13"/>
      <c r="K12" s="57"/>
      <c r="L12" s="15"/>
      <c r="M12" s="13"/>
      <c r="N12" s="13"/>
      <c r="O12" s="23"/>
    </row>
    <row r="13" spans="1:15" ht="30" customHeight="1" x14ac:dyDescent="0.25">
      <c r="A13" s="22"/>
      <c r="B13" s="13"/>
      <c r="C13" s="14"/>
      <c r="D13" s="15">
        <f t="shared" si="0"/>
        <v>0</v>
      </c>
      <c r="E13" s="13">
        <f t="shared" si="1"/>
        <v>0</v>
      </c>
      <c r="F13" s="13"/>
      <c r="G13" s="13"/>
      <c r="H13" s="46">
        <f t="shared" si="2"/>
        <v>0</v>
      </c>
      <c r="I13" s="12"/>
      <c r="J13" s="13"/>
      <c r="K13" s="57"/>
      <c r="L13" s="15"/>
      <c r="M13" s="13"/>
      <c r="N13" s="13"/>
      <c r="O13" s="23"/>
    </row>
    <row r="14" spans="1:15" ht="30" customHeight="1" x14ac:dyDescent="0.25">
      <c r="A14" s="22"/>
      <c r="B14" s="13"/>
      <c r="C14" s="14"/>
      <c r="D14" s="15">
        <f t="shared" si="0"/>
        <v>0</v>
      </c>
      <c r="E14" s="13"/>
      <c r="F14" s="13"/>
      <c r="G14" s="13"/>
      <c r="H14" s="46">
        <f t="shared" si="2"/>
        <v>0</v>
      </c>
      <c r="I14" s="12"/>
      <c r="J14" s="13"/>
      <c r="K14" s="57"/>
      <c r="L14" s="15"/>
      <c r="M14" s="13"/>
      <c r="N14" s="13"/>
      <c r="O14" s="23"/>
    </row>
    <row r="15" spans="1:15" ht="30" customHeight="1" x14ac:dyDescent="0.25">
      <c r="A15" s="22"/>
      <c r="B15" s="13"/>
      <c r="C15" s="14"/>
      <c r="D15" s="15">
        <f t="shared" si="0"/>
        <v>0</v>
      </c>
      <c r="E15" s="13"/>
      <c r="F15" s="13"/>
      <c r="G15" s="13"/>
      <c r="H15" s="46">
        <f t="shared" si="2"/>
        <v>0</v>
      </c>
      <c r="I15" s="12"/>
      <c r="J15" s="13"/>
      <c r="K15" s="57"/>
      <c r="L15" s="15"/>
      <c r="M15" s="13"/>
      <c r="N15" s="13"/>
      <c r="O15" s="23"/>
    </row>
    <row r="16" spans="1:15" ht="30" customHeight="1" x14ac:dyDescent="0.25">
      <c r="A16" s="22"/>
      <c r="B16" s="13"/>
      <c r="C16" s="14"/>
      <c r="D16" s="15">
        <f t="shared" si="0"/>
        <v>0</v>
      </c>
      <c r="E16" s="13"/>
      <c r="F16" s="13"/>
      <c r="G16" s="13"/>
      <c r="H16" s="46">
        <f t="shared" si="2"/>
        <v>0</v>
      </c>
      <c r="I16" s="12"/>
      <c r="J16" s="13"/>
      <c r="K16" s="57"/>
      <c r="L16" s="15"/>
      <c r="M16" s="13"/>
      <c r="N16" s="13"/>
      <c r="O16" s="23"/>
    </row>
    <row r="17" spans="1:15" ht="30" customHeight="1" x14ac:dyDescent="0.25">
      <c r="A17" s="22"/>
      <c r="B17" s="13"/>
      <c r="C17" s="14"/>
      <c r="D17" s="15">
        <f t="shared" si="0"/>
        <v>0</v>
      </c>
      <c r="E17" s="13"/>
      <c r="F17" s="13"/>
      <c r="G17" s="13"/>
      <c r="H17" s="46">
        <f t="shared" si="2"/>
        <v>0</v>
      </c>
      <c r="I17" s="12"/>
      <c r="J17" s="13"/>
      <c r="K17" s="57"/>
      <c r="L17" s="15"/>
      <c r="M17" s="13"/>
      <c r="N17" s="13"/>
      <c r="O17" s="23"/>
    </row>
    <row r="18" spans="1:15" ht="30" customHeight="1" x14ac:dyDescent="0.25">
      <c r="A18" s="22"/>
      <c r="B18" s="13"/>
      <c r="C18" s="14"/>
      <c r="D18" s="15">
        <f t="shared" si="0"/>
        <v>0</v>
      </c>
      <c r="E18" s="13"/>
      <c r="F18" s="13"/>
      <c r="G18" s="13"/>
      <c r="H18" s="46">
        <f t="shared" si="2"/>
        <v>0</v>
      </c>
      <c r="I18" s="12"/>
      <c r="J18" s="13"/>
      <c r="K18" s="57"/>
      <c r="L18" s="15"/>
      <c r="M18" s="13"/>
      <c r="N18" s="13"/>
      <c r="O18" s="23"/>
    </row>
    <row r="19" spans="1:15" ht="30" customHeight="1" x14ac:dyDescent="0.25">
      <c r="A19" s="22" t="s">
        <v>4</v>
      </c>
      <c r="B19" s="13">
        <f>SUM(B3:B15)</f>
        <v>150000</v>
      </c>
      <c r="C19" s="14" t="e">
        <f>+ROUND(H19/B19,4)</f>
        <v>#VALUE!</v>
      </c>
      <c r="D19" s="15" t="e">
        <f t="shared" si="0"/>
        <v>#VALUE!</v>
      </c>
      <c r="E19" s="13">
        <f>E3</f>
        <v>8550</v>
      </c>
      <c r="F19" s="13">
        <f t="shared" ref="F19:G19" si="3">F3</f>
        <v>0</v>
      </c>
      <c r="G19" s="13">
        <f t="shared" si="3"/>
        <v>0</v>
      </c>
      <c r="H19" s="13" t="e">
        <f>SUM(H3:H16)</f>
        <v>#VALUE!</v>
      </c>
      <c r="I19" s="12"/>
      <c r="J19" s="13"/>
      <c r="K19" s="57"/>
      <c r="L19" s="15"/>
      <c r="M19" s="13"/>
      <c r="N19" s="13"/>
      <c r="O19" s="23">
        <f>SUM(O3:O13)</f>
        <v>0</v>
      </c>
    </row>
    <row r="20" spans="1:15" ht="30" customHeight="1" thickBot="1" x14ac:dyDescent="0.3">
      <c r="A20" s="24" t="s">
        <v>9</v>
      </c>
      <c r="B20" s="25"/>
      <c r="C20" s="26"/>
      <c r="D20" s="27"/>
      <c r="E20" s="25"/>
      <c r="F20" s="25"/>
      <c r="G20" s="25"/>
      <c r="H20" s="25"/>
      <c r="I20" s="28"/>
      <c r="J20" s="25"/>
      <c r="K20" s="59"/>
      <c r="L20" s="27"/>
      <c r="M20" s="25"/>
      <c r="N20" s="25"/>
      <c r="O20" s="30" t="e">
        <f>O19-H19</f>
        <v>#VALUE!</v>
      </c>
    </row>
    <row r="21" spans="1:15" ht="30" customHeight="1" x14ac:dyDescent="0.25"/>
    <row r="22" spans="1:15" ht="30" customHeight="1" x14ac:dyDescent="0.25"/>
    <row r="23" spans="1:15" ht="30" customHeight="1" x14ac:dyDescent="0.25"/>
    <row r="24" spans="1:15" ht="30" customHeight="1" x14ac:dyDescent="0.25"/>
    <row r="25" spans="1:15" ht="30" customHeight="1" x14ac:dyDescent="0.25"/>
    <row r="26" spans="1:15" ht="30" customHeight="1" x14ac:dyDescent="0.25"/>
    <row r="27" spans="1:15" ht="30" customHeight="1" x14ac:dyDescent="0.25"/>
  </sheetData>
  <mergeCells count="3">
    <mergeCell ref="A1:A2"/>
    <mergeCell ref="B1:H1"/>
    <mergeCell ref="I1:O1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G7" sqref="G7"/>
    </sheetView>
  </sheetViews>
  <sheetFormatPr defaultRowHeight="16.5" x14ac:dyDescent="0.25"/>
  <cols>
    <col min="1" max="1" width="10.625" style="2" customWidth="1"/>
    <col min="2" max="2" width="10.625" style="3" customWidth="1"/>
    <col min="3" max="3" width="10.625" style="6" customWidth="1"/>
    <col min="4" max="4" width="10.625" style="5" customWidth="1"/>
    <col min="5" max="8" width="10.625" style="3" customWidth="1"/>
    <col min="9" max="9" width="10.625" style="2" customWidth="1"/>
    <col min="10" max="10" width="10.625" style="3" customWidth="1"/>
    <col min="11" max="11" width="10.625" style="58" customWidth="1"/>
    <col min="12" max="12" width="10.625" style="5" customWidth="1"/>
    <col min="13" max="15" width="10.625" style="3" customWidth="1"/>
  </cols>
  <sheetData>
    <row r="1" spans="1:15" ht="45" customHeight="1" x14ac:dyDescent="0.25">
      <c r="A1" s="114" t="s">
        <v>0</v>
      </c>
      <c r="B1" s="116" t="s">
        <v>36</v>
      </c>
      <c r="C1" s="117"/>
      <c r="D1" s="117"/>
      <c r="E1" s="117"/>
      <c r="F1" s="117"/>
      <c r="G1" s="117"/>
      <c r="H1" s="117"/>
      <c r="I1" s="118" t="s">
        <v>6</v>
      </c>
      <c r="J1" s="118"/>
      <c r="K1" s="118"/>
      <c r="L1" s="118"/>
      <c r="M1" s="118"/>
      <c r="N1" s="118"/>
      <c r="O1" s="119"/>
    </row>
    <row r="2" spans="1:15" s="1" customFormat="1" ht="33.75" thickBot="1" x14ac:dyDescent="0.3">
      <c r="A2" s="115"/>
      <c r="B2" s="61" t="s">
        <v>1</v>
      </c>
      <c r="C2" s="62" t="s">
        <v>7</v>
      </c>
      <c r="D2" s="63" t="s">
        <v>4</v>
      </c>
      <c r="E2" s="68" t="s">
        <v>3</v>
      </c>
      <c r="F2" s="68" t="s">
        <v>12</v>
      </c>
      <c r="G2" s="68" t="s">
        <v>30</v>
      </c>
      <c r="H2" s="68" t="s">
        <v>4</v>
      </c>
      <c r="I2" s="64" t="s">
        <v>0</v>
      </c>
      <c r="J2" s="61" t="s">
        <v>1</v>
      </c>
      <c r="K2" s="65" t="s">
        <v>6</v>
      </c>
      <c r="L2" s="63" t="s">
        <v>4</v>
      </c>
      <c r="M2" s="66" t="s">
        <v>3</v>
      </c>
      <c r="N2" s="66" t="s">
        <v>5</v>
      </c>
      <c r="O2" s="67" t="s">
        <v>8</v>
      </c>
    </row>
    <row r="3" spans="1:15" ht="30" customHeight="1" x14ac:dyDescent="0.25">
      <c r="A3" s="45" t="s">
        <v>33</v>
      </c>
      <c r="B3" s="46">
        <v>5000</v>
      </c>
      <c r="C3" s="47">
        <v>103</v>
      </c>
      <c r="D3" s="31">
        <f>B3*C3</f>
        <v>515000</v>
      </c>
      <c r="E3" s="46">
        <f>+ROUND(D3*0.1425%,0)</f>
        <v>734</v>
      </c>
      <c r="F3" s="46"/>
      <c r="G3" s="46"/>
      <c r="H3" s="46">
        <f>D3+E3+F3+G3-1</f>
        <v>515733</v>
      </c>
      <c r="I3" s="48"/>
      <c r="J3" s="46"/>
      <c r="K3" s="60"/>
      <c r="L3" s="31">
        <f>J3*K3</f>
        <v>0</v>
      </c>
      <c r="M3" s="46">
        <f>+ROUND(L3*0.1425%,0)</f>
        <v>0</v>
      </c>
      <c r="N3" s="46">
        <f>+ROUND(L3*0.3%,0)</f>
        <v>0</v>
      </c>
      <c r="O3" s="49">
        <f>L3-M3-N3</f>
        <v>0</v>
      </c>
    </row>
    <row r="4" spans="1:15" ht="30" customHeight="1" x14ac:dyDescent="0.25">
      <c r="A4" s="45" t="s">
        <v>58</v>
      </c>
      <c r="B4" s="13"/>
      <c r="C4" s="14"/>
      <c r="D4" s="15"/>
      <c r="E4" s="13"/>
      <c r="F4" s="13"/>
      <c r="G4" s="13">
        <v>20716</v>
      </c>
      <c r="H4" s="46">
        <f>D4+E4+F4+G4</f>
        <v>20716</v>
      </c>
      <c r="I4" s="12"/>
      <c r="J4" s="13"/>
      <c r="K4" s="57"/>
      <c r="L4" s="15"/>
      <c r="M4" s="13"/>
      <c r="N4" s="13"/>
      <c r="O4" s="23"/>
    </row>
    <row r="5" spans="1:15" ht="30" customHeight="1" x14ac:dyDescent="0.25">
      <c r="A5" s="45" t="s">
        <v>61</v>
      </c>
      <c r="B5" s="13"/>
      <c r="C5" s="14"/>
      <c r="D5" s="15"/>
      <c r="E5" s="13"/>
      <c r="F5" s="13"/>
      <c r="G5" s="13">
        <v>21066</v>
      </c>
      <c r="H5" s="46">
        <f t="shared" ref="H5:H18" si="0">D5+E5+F5+G5</f>
        <v>21066</v>
      </c>
      <c r="I5" s="12"/>
      <c r="J5" s="13"/>
      <c r="K5" s="57"/>
      <c r="L5" s="15"/>
      <c r="M5" s="13"/>
      <c r="N5" s="13"/>
      <c r="O5" s="23"/>
    </row>
    <row r="6" spans="1:15" ht="30" customHeight="1" x14ac:dyDescent="0.25">
      <c r="A6" s="22" t="s">
        <v>27</v>
      </c>
      <c r="B6" s="13"/>
      <c r="C6" s="14"/>
      <c r="D6" s="15">
        <f t="shared" ref="D6:D19" si="1">B6*C6</f>
        <v>0</v>
      </c>
      <c r="E6" s="13">
        <f t="shared" ref="E6:E13" si="2">+ROUND(D6*0.1425%,0)</f>
        <v>0</v>
      </c>
      <c r="F6" s="13"/>
      <c r="G6" s="13">
        <v>22544</v>
      </c>
      <c r="H6" s="46">
        <f t="shared" si="0"/>
        <v>22544</v>
      </c>
      <c r="I6" s="12"/>
      <c r="J6" s="13"/>
      <c r="K6" s="57"/>
      <c r="L6" s="15"/>
      <c r="M6" s="13"/>
      <c r="N6" s="13"/>
      <c r="O6" s="23"/>
    </row>
    <row r="7" spans="1:15" ht="30" customHeight="1" x14ac:dyDescent="0.25">
      <c r="A7" s="45">
        <v>45512</v>
      </c>
      <c r="B7" s="13"/>
      <c r="C7" s="14"/>
      <c r="D7" s="15">
        <f t="shared" ref="D7" si="3">B7*C7</f>
        <v>0</v>
      </c>
      <c r="E7" s="13">
        <f t="shared" ref="E7" si="4">+ROUND(D7*0.1425%,0)</f>
        <v>0</v>
      </c>
      <c r="F7" s="13"/>
      <c r="G7" s="13">
        <v>23278</v>
      </c>
      <c r="H7" s="46">
        <f t="shared" si="0"/>
        <v>23278</v>
      </c>
      <c r="I7" s="12"/>
      <c r="J7" s="13"/>
      <c r="K7" s="57"/>
      <c r="L7" s="15"/>
      <c r="M7" s="13"/>
      <c r="N7" s="13"/>
      <c r="O7" s="23"/>
    </row>
    <row r="8" spans="1:15" ht="30" customHeight="1" x14ac:dyDescent="0.25">
      <c r="A8" s="22"/>
      <c r="B8" s="13"/>
      <c r="C8" s="14"/>
      <c r="D8" s="15">
        <f t="shared" si="1"/>
        <v>0</v>
      </c>
      <c r="E8" s="13">
        <f t="shared" si="2"/>
        <v>0</v>
      </c>
      <c r="F8" s="13"/>
      <c r="G8" s="13"/>
      <c r="H8" s="46">
        <f t="shared" si="0"/>
        <v>0</v>
      </c>
      <c r="I8" s="12"/>
      <c r="J8" s="46"/>
      <c r="K8" s="60"/>
      <c r="L8" s="31"/>
      <c r="M8" s="46"/>
      <c r="N8" s="46"/>
      <c r="O8" s="49"/>
    </row>
    <row r="9" spans="1:15" ht="30" customHeight="1" x14ac:dyDescent="0.25">
      <c r="A9" s="22"/>
      <c r="B9" s="13"/>
      <c r="C9" s="14"/>
      <c r="D9" s="15">
        <f t="shared" si="1"/>
        <v>0</v>
      </c>
      <c r="E9" s="13">
        <f t="shared" si="2"/>
        <v>0</v>
      </c>
      <c r="F9" s="13"/>
      <c r="G9" s="13"/>
      <c r="H9" s="46">
        <f t="shared" si="0"/>
        <v>0</v>
      </c>
      <c r="I9" s="12"/>
      <c r="J9" s="13"/>
      <c r="K9" s="57"/>
      <c r="L9" s="15"/>
      <c r="M9" s="13"/>
      <c r="N9" s="13"/>
      <c r="O9" s="23"/>
    </row>
    <row r="10" spans="1:15" ht="30" customHeight="1" x14ac:dyDescent="0.25">
      <c r="A10" s="22"/>
      <c r="B10" s="13"/>
      <c r="C10" s="14"/>
      <c r="D10" s="15">
        <f t="shared" si="1"/>
        <v>0</v>
      </c>
      <c r="E10" s="13">
        <f t="shared" si="2"/>
        <v>0</v>
      </c>
      <c r="F10" s="13"/>
      <c r="G10" s="13"/>
      <c r="H10" s="46">
        <f t="shared" si="0"/>
        <v>0</v>
      </c>
      <c r="I10" s="12"/>
      <c r="J10" s="13"/>
      <c r="K10" s="57"/>
      <c r="L10" s="15"/>
      <c r="M10" s="13"/>
      <c r="N10" s="13"/>
      <c r="O10" s="23"/>
    </row>
    <row r="11" spans="1:15" ht="30" customHeight="1" x14ac:dyDescent="0.25">
      <c r="A11" s="22"/>
      <c r="B11" s="13"/>
      <c r="C11" s="14"/>
      <c r="D11" s="15">
        <f t="shared" si="1"/>
        <v>0</v>
      </c>
      <c r="E11" s="13">
        <f t="shared" si="2"/>
        <v>0</v>
      </c>
      <c r="F11" s="13"/>
      <c r="G11" s="13"/>
      <c r="H11" s="46">
        <f t="shared" si="0"/>
        <v>0</v>
      </c>
      <c r="I11" s="12"/>
      <c r="J11" s="13"/>
      <c r="K11" s="57"/>
      <c r="L11" s="15"/>
      <c r="M11" s="13"/>
      <c r="N11" s="13"/>
      <c r="O11" s="23"/>
    </row>
    <row r="12" spans="1:15" ht="30" customHeight="1" x14ac:dyDescent="0.25">
      <c r="A12" s="22"/>
      <c r="B12" s="13"/>
      <c r="C12" s="14"/>
      <c r="D12" s="15">
        <f t="shared" si="1"/>
        <v>0</v>
      </c>
      <c r="E12" s="13">
        <f t="shared" si="2"/>
        <v>0</v>
      </c>
      <c r="F12" s="13"/>
      <c r="G12" s="13"/>
      <c r="H12" s="46">
        <f t="shared" si="0"/>
        <v>0</v>
      </c>
      <c r="I12" s="12"/>
      <c r="J12" s="13"/>
      <c r="K12" s="57"/>
      <c r="L12" s="15"/>
      <c r="M12" s="13"/>
      <c r="N12" s="13"/>
      <c r="O12" s="23"/>
    </row>
    <row r="13" spans="1:15" ht="30" customHeight="1" x14ac:dyDescent="0.25">
      <c r="A13" s="22"/>
      <c r="B13" s="13"/>
      <c r="C13" s="14"/>
      <c r="D13" s="15">
        <f t="shared" si="1"/>
        <v>0</v>
      </c>
      <c r="E13" s="13">
        <f t="shared" si="2"/>
        <v>0</v>
      </c>
      <c r="F13" s="13"/>
      <c r="G13" s="13"/>
      <c r="H13" s="46">
        <f t="shared" si="0"/>
        <v>0</v>
      </c>
      <c r="I13" s="12"/>
      <c r="J13" s="13"/>
      <c r="K13" s="57"/>
      <c r="L13" s="15"/>
      <c r="M13" s="13"/>
      <c r="N13" s="13"/>
      <c r="O13" s="23"/>
    </row>
    <row r="14" spans="1:15" ht="30" customHeight="1" x14ac:dyDescent="0.25">
      <c r="A14" s="22"/>
      <c r="B14" s="13"/>
      <c r="C14" s="14"/>
      <c r="D14" s="15">
        <f t="shared" si="1"/>
        <v>0</v>
      </c>
      <c r="E14" s="13"/>
      <c r="F14" s="13"/>
      <c r="G14" s="13"/>
      <c r="H14" s="46">
        <f t="shared" si="0"/>
        <v>0</v>
      </c>
      <c r="I14" s="12"/>
      <c r="J14" s="13"/>
      <c r="K14" s="57"/>
      <c r="L14" s="15"/>
      <c r="M14" s="13"/>
      <c r="N14" s="13"/>
      <c r="O14" s="23"/>
    </row>
    <row r="15" spans="1:15" ht="30" customHeight="1" x14ac:dyDescent="0.25">
      <c r="A15" s="22"/>
      <c r="B15" s="13"/>
      <c r="C15" s="14"/>
      <c r="D15" s="15">
        <f t="shared" si="1"/>
        <v>0</v>
      </c>
      <c r="E15" s="13"/>
      <c r="F15" s="13"/>
      <c r="G15" s="13"/>
      <c r="H15" s="46">
        <f t="shared" si="0"/>
        <v>0</v>
      </c>
      <c r="I15" s="12"/>
      <c r="J15" s="13"/>
      <c r="K15" s="57"/>
      <c r="L15" s="15"/>
      <c r="M15" s="13"/>
      <c r="N15" s="13"/>
      <c r="O15" s="23"/>
    </row>
    <row r="16" spans="1:15" ht="30" customHeight="1" x14ac:dyDescent="0.25">
      <c r="A16" s="22"/>
      <c r="B16" s="13"/>
      <c r="C16" s="14"/>
      <c r="D16" s="15">
        <f t="shared" si="1"/>
        <v>0</v>
      </c>
      <c r="E16" s="13"/>
      <c r="F16" s="13"/>
      <c r="G16" s="13"/>
      <c r="H16" s="46">
        <f t="shared" si="0"/>
        <v>0</v>
      </c>
      <c r="I16" s="12"/>
      <c r="J16" s="13"/>
      <c r="K16" s="57"/>
      <c r="L16" s="15"/>
      <c r="M16" s="13"/>
      <c r="N16" s="13"/>
      <c r="O16" s="23"/>
    </row>
    <row r="17" spans="1:15" ht="30" customHeight="1" x14ac:dyDescent="0.25">
      <c r="A17" s="22"/>
      <c r="B17" s="13"/>
      <c r="C17" s="14"/>
      <c r="D17" s="15">
        <f t="shared" si="1"/>
        <v>0</v>
      </c>
      <c r="E17" s="13"/>
      <c r="F17" s="13"/>
      <c r="G17" s="13"/>
      <c r="H17" s="46">
        <f t="shared" si="0"/>
        <v>0</v>
      </c>
      <c r="I17" s="12"/>
      <c r="J17" s="13"/>
      <c r="K17" s="57"/>
      <c r="L17" s="15"/>
      <c r="M17" s="13"/>
      <c r="N17" s="13"/>
      <c r="O17" s="23"/>
    </row>
    <row r="18" spans="1:15" ht="30" customHeight="1" x14ac:dyDescent="0.25">
      <c r="A18" s="22"/>
      <c r="B18" s="13"/>
      <c r="C18" s="14"/>
      <c r="D18" s="15">
        <f t="shared" si="1"/>
        <v>0</v>
      </c>
      <c r="E18" s="13"/>
      <c r="F18" s="13"/>
      <c r="G18" s="13"/>
      <c r="H18" s="46">
        <f t="shared" si="0"/>
        <v>0</v>
      </c>
      <c r="I18" s="12"/>
      <c r="J18" s="13"/>
      <c r="K18" s="57"/>
      <c r="L18" s="15"/>
      <c r="M18" s="13"/>
      <c r="N18" s="13"/>
      <c r="O18" s="23"/>
    </row>
    <row r="19" spans="1:15" ht="30" customHeight="1" x14ac:dyDescent="0.25">
      <c r="A19" s="22" t="s">
        <v>4</v>
      </c>
      <c r="B19" s="13">
        <f>SUM(B3:B15)</f>
        <v>5000</v>
      </c>
      <c r="C19" s="14">
        <f>+ROUND(H19/B19,4)</f>
        <v>120.6674</v>
      </c>
      <c r="D19" s="15">
        <f t="shared" si="1"/>
        <v>603337</v>
      </c>
      <c r="E19" s="13">
        <f>E3</f>
        <v>734</v>
      </c>
      <c r="F19" s="13">
        <f t="shared" ref="F19:G19" si="5">F3</f>
        <v>0</v>
      </c>
      <c r="G19" s="13">
        <f t="shared" si="5"/>
        <v>0</v>
      </c>
      <c r="H19" s="13">
        <f>SUM(H3:H16)</f>
        <v>603337</v>
      </c>
      <c r="I19" s="12"/>
      <c r="J19" s="13"/>
      <c r="K19" s="57"/>
      <c r="L19" s="15"/>
      <c r="M19" s="13"/>
      <c r="N19" s="13"/>
      <c r="O19" s="23">
        <f>SUM(O3:O13)</f>
        <v>0</v>
      </c>
    </row>
    <row r="20" spans="1:15" ht="30" customHeight="1" thickBot="1" x14ac:dyDescent="0.3">
      <c r="A20" s="24" t="s">
        <v>9</v>
      </c>
      <c r="B20" s="25"/>
      <c r="C20" s="26"/>
      <c r="D20" s="27"/>
      <c r="E20" s="25"/>
      <c r="F20" s="25"/>
      <c r="G20" s="25"/>
      <c r="H20" s="25"/>
      <c r="I20" s="28"/>
      <c r="J20" s="25"/>
      <c r="K20" s="59"/>
      <c r="L20" s="27"/>
      <c r="M20" s="25"/>
      <c r="N20" s="25"/>
      <c r="O20" s="30">
        <f>O19-H19</f>
        <v>-603337</v>
      </c>
    </row>
    <row r="21" spans="1:15" ht="30" customHeight="1" x14ac:dyDescent="0.25"/>
    <row r="22" spans="1:15" ht="30" customHeight="1" x14ac:dyDescent="0.25"/>
    <row r="23" spans="1:15" ht="30" customHeight="1" x14ac:dyDescent="0.25"/>
    <row r="24" spans="1:15" ht="30" customHeight="1" x14ac:dyDescent="0.25"/>
    <row r="25" spans="1:15" ht="30" customHeight="1" x14ac:dyDescent="0.25"/>
    <row r="26" spans="1:15" ht="30" customHeight="1" x14ac:dyDescent="0.25"/>
    <row r="27" spans="1:15" ht="30" customHeight="1" x14ac:dyDescent="0.25"/>
  </sheetData>
  <mergeCells count="3">
    <mergeCell ref="A1:A2"/>
    <mergeCell ref="B1:H1"/>
    <mergeCell ref="I1:O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zoomScale="90" zoomScaleNormal="90" workbookViewId="0">
      <selection activeCell="E2" sqref="E2:G2"/>
    </sheetView>
  </sheetViews>
  <sheetFormatPr defaultRowHeight="16.5" x14ac:dyDescent="0.25"/>
  <cols>
    <col min="1" max="1" width="10.625" style="18" customWidth="1"/>
    <col min="2" max="2" width="10.625" style="3" customWidth="1"/>
    <col min="3" max="3" width="10.625" style="6" customWidth="1"/>
    <col min="4" max="7" width="10.625" style="5" customWidth="1"/>
    <col min="8" max="8" width="10.625" style="2" customWidth="1"/>
    <col min="9" max="9" width="10.625" style="3" customWidth="1"/>
    <col min="10" max="10" width="10.625" style="6" customWidth="1"/>
    <col min="11" max="11" width="10.625" style="4" customWidth="1"/>
    <col min="12" max="15" width="10.625" style="3" customWidth="1"/>
  </cols>
  <sheetData>
    <row r="1" spans="1:17" ht="30" customHeight="1" thickBot="1" x14ac:dyDescent="0.3">
      <c r="A1" s="124" t="s">
        <v>2</v>
      </c>
      <c r="B1" s="125"/>
      <c r="C1" s="125"/>
      <c r="D1" s="125"/>
      <c r="E1" s="125"/>
      <c r="F1" s="125"/>
      <c r="G1" s="125"/>
      <c r="H1" s="125" t="s">
        <v>6</v>
      </c>
      <c r="I1" s="125"/>
      <c r="J1" s="125"/>
      <c r="K1" s="125"/>
      <c r="L1" s="125"/>
      <c r="M1" s="125"/>
      <c r="N1" s="125"/>
      <c r="O1" s="126"/>
    </row>
    <row r="2" spans="1:17" s="1" customFormat="1" ht="39.950000000000003" customHeight="1" thickBot="1" x14ac:dyDescent="0.3">
      <c r="A2" s="32" t="s">
        <v>0</v>
      </c>
      <c r="B2" s="33" t="s">
        <v>1</v>
      </c>
      <c r="C2" s="34" t="s">
        <v>7</v>
      </c>
      <c r="D2" s="35" t="s">
        <v>4</v>
      </c>
      <c r="E2" s="36" t="s">
        <v>3</v>
      </c>
      <c r="F2" s="36" t="s">
        <v>12</v>
      </c>
      <c r="G2" s="37" t="s">
        <v>4</v>
      </c>
      <c r="H2" s="32" t="s">
        <v>0</v>
      </c>
      <c r="I2" s="33" t="s">
        <v>1</v>
      </c>
      <c r="J2" s="34" t="s">
        <v>6</v>
      </c>
      <c r="K2" s="35" t="s">
        <v>4</v>
      </c>
      <c r="L2" s="38" t="s">
        <v>3</v>
      </c>
      <c r="M2" s="38" t="s">
        <v>5</v>
      </c>
      <c r="N2" s="36" t="s">
        <v>12</v>
      </c>
      <c r="O2" s="39" t="s">
        <v>8</v>
      </c>
    </row>
    <row r="3" spans="1:17" s="1" customFormat="1" ht="30" customHeight="1" x14ac:dyDescent="0.25">
      <c r="A3" s="19" t="s">
        <v>10</v>
      </c>
      <c r="B3" s="40">
        <v>50000</v>
      </c>
      <c r="C3" s="41">
        <v>29.2</v>
      </c>
      <c r="D3" s="42">
        <f t="shared" ref="D3:D8" si="0">B3*C3</f>
        <v>1460000</v>
      </c>
      <c r="E3" s="42">
        <f t="shared" ref="E3:E14" si="1">+ROUND(D3*0.1425%,0)</f>
        <v>2081</v>
      </c>
      <c r="F3" s="42"/>
      <c r="G3" s="42">
        <f>SUM(D3:F3)-1</f>
        <v>1462080</v>
      </c>
      <c r="H3" s="43" t="s">
        <v>13</v>
      </c>
      <c r="I3" s="40">
        <v>100000</v>
      </c>
      <c r="J3" s="41">
        <v>41.55</v>
      </c>
      <c r="K3" s="42">
        <f t="shared" ref="K3" si="2">I3*J3</f>
        <v>4154999.9999999995</v>
      </c>
      <c r="L3" s="42">
        <f t="shared" ref="L3" si="3">+ROUND(K3*0.1425%,0)</f>
        <v>5921</v>
      </c>
      <c r="M3" s="42">
        <f>+ROUND(K3*0.3%,0)</f>
        <v>12465</v>
      </c>
      <c r="N3" s="42"/>
      <c r="O3" s="44">
        <f>K3-L3-M3+1</f>
        <v>4136614.9999999995</v>
      </c>
      <c r="Q3" s="17">
        <f>O3-P3</f>
        <v>4136614.9999999995</v>
      </c>
    </row>
    <row r="4" spans="1:17" s="1" customFormat="1" ht="30" customHeight="1" x14ac:dyDescent="0.25">
      <c r="A4" s="20" t="s">
        <v>11</v>
      </c>
      <c r="B4" s="7">
        <v>50000</v>
      </c>
      <c r="C4" s="8">
        <v>29</v>
      </c>
      <c r="D4" s="15">
        <f t="shared" si="0"/>
        <v>1450000</v>
      </c>
      <c r="E4" s="15">
        <f t="shared" si="1"/>
        <v>2066</v>
      </c>
      <c r="F4" s="15">
        <v>-1455</v>
      </c>
      <c r="G4" s="15">
        <f>SUM(D4:F4)</f>
        <v>1450611</v>
      </c>
      <c r="H4" s="11"/>
      <c r="I4" s="7"/>
      <c r="J4" s="8"/>
      <c r="K4" s="9"/>
      <c r="L4" s="10"/>
      <c r="M4" s="10"/>
      <c r="N4" s="10"/>
      <c r="O4" s="21"/>
    </row>
    <row r="5" spans="1:17" ht="30" customHeight="1" x14ac:dyDescent="0.25">
      <c r="A5" s="20" t="s">
        <v>4</v>
      </c>
      <c r="B5" s="13"/>
      <c r="C5" s="14"/>
      <c r="D5" s="15"/>
      <c r="E5" s="15"/>
      <c r="F5" s="15"/>
      <c r="G5" s="15">
        <f>SUM(G3:G4)</f>
        <v>2912691</v>
      </c>
      <c r="H5" s="12"/>
      <c r="I5" s="13"/>
      <c r="J5" s="14"/>
      <c r="K5" s="16"/>
      <c r="L5" s="13"/>
      <c r="M5" s="13"/>
      <c r="N5" s="13"/>
      <c r="O5" s="23">
        <f>SUM(O1:O4)</f>
        <v>4136614.9999999995</v>
      </c>
    </row>
    <row r="6" spans="1:17" ht="30" customHeight="1" thickBot="1" x14ac:dyDescent="0.3">
      <c r="A6" s="55" t="s">
        <v>9</v>
      </c>
      <c r="B6" s="25"/>
      <c r="C6" s="26"/>
      <c r="D6" s="27"/>
      <c r="E6" s="27"/>
      <c r="F6" s="27"/>
      <c r="G6" s="27"/>
      <c r="H6" s="28"/>
      <c r="I6" s="25"/>
      <c r="J6" s="26"/>
      <c r="K6" s="29"/>
      <c r="L6" s="25"/>
      <c r="M6" s="25"/>
      <c r="N6" s="25"/>
      <c r="O6" s="56">
        <f>O5-G5</f>
        <v>1223923.9999999995</v>
      </c>
    </row>
    <row r="7" spans="1:17" s="1" customFormat="1" ht="30" customHeight="1" x14ac:dyDescent="0.25">
      <c r="A7" s="19" t="s">
        <v>14</v>
      </c>
      <c r="B7" s="40">
        <v>50000</v>
      </c>
      <c r="C7" s="41">
        <v>32.299999999999997</v>
      </c>
      <c r="D7" s="42">
        <f t="shared" si="0"/>
        <v>1614999.9999999998</v>
      </c>
      <c r="E7" s="42">
        <f t="shared" si="1"/>
        <v>2301</v>
      </c>
      <c r="F7" s="42"/>
      <c r="G7" s="42">
        <f>SUM(D7:F7)</f>
        <v>1617300.9999999998</v>
      </c>
      <c r="H7" s="43" t="s">
        <v>18</v>
      </c>
      <c r="I7" s="40">
        <v>200000</v>
      </c>
      <c r="J7" s="41">
        <v>35.950000000000003</v>
      </c>
      <c r="K7" s="42">
        <f t="shared" ref="K7" si="4">I7*J7</f>
        <v>7190000.0000000009</v>
      </c>
      <c r="L7" s="42">
        <f>+ROUND(K7*0.1425%,0)</f>
        <v>10246</v>
      </c>
      <c r="M7" s="42">
        <f>+ROUND(K7*0.3%,0)</f>
        <v>21570</v>
      </c>
      <c r="N7" s="42"/>
      <c r="O7" s="50">
        <f>K7-L7-M7+3</f>
        <v>7158187.0000000009</v>
      </c>
    </row>
    <row r="8" spans="1:17" s="1" customFormat="1" ht="30" customHeight="1" x14ac:dyDescent="0.25">
      <c r="A8" s="20" t="s">
        <v>15</v>
      </c>
      <c r="B8" s="7">
        <v>50000</v>
      </c>
      <c r="C8" s="8">
        <v>31.4</v>
      </c>
      <c r="D8" s="15">
        <f t="shared" si="0"/>
        <v>1570000</v>
      </c>
      <c r="E8" s="15">
        <f t="shared" si="1"/>
        <v>2237</v>
      </c>
      <c r="F8" s="15"/>
      <c r="G8" s="15">
        <f>SUM(D8:F8)</f>
        <v>1572237</v>
      </c>
      <c r="H8" s="11"/>
      <c r="I8" s="7"/>
      <c r="J8" s="8"/>
      <c r="K8" s="9"/>
      <c r="L8" s="10"/>
      <c r="M8" s="10"/>
      <c r="N8" s="10"/>
      <c r="O8" s="21"/>
    </row>
    <row r="9" spans="1:17" s="1" customFormat="1" ht="30" customHeight="1" x14ac:dyDescent="0.25">
      <c r="A9" s="20" t="s">
        <v>16</v>
      </c>
      <c r="B9" s="7">
        <v>50000</v>
      </c>
      <c r="C9" s="8">
        <v>30.15</v>
      </c>
      <c r="D9" s="15">
        <f t="shared" ref="D9:D14" si="5">B9*C9</f>
        <v>1507500</v>
      </c>
      <c r="E9" s="15">
        <f t="shared" si="1"/>
        <v>2148</v>
      </c>
      <c r="F9" s="15"/>
      <c r="G9" s="15">
        <f>SUM(D9:F9)</f>
        <v>1509648</v>
      </c>
      <c r="H9" s="11"/>
      <c r="I9" s="7"/>
      <c r="J9" s="8"/>
      <c r="K9" s="9"/>
      <c r="L9" s="10"/>
      <c r="M9" s="10"/>
      <c r="N9" s="10"/>
      <c r="O9" s="21"/>
    </row>
    <row r="10" spans="1:17" s="1" customFormat="1" ht="30" customHeight="1" x14ac:dyDescent="0.25">
      <c r="A10" s="20" t="s">
        <v>17</v>
      </c>
      <c r="B10" s="7">
        <v>50000</v>
      </c>
      <c r="C10" s="8">
        <v>29.9</v>
      </c>
      <c r="D10" s="15">
        <f t="shared" si="5"/>
        <v>1495000</v>
      </c>
      <c r="E10" s="15">
        <f t="shared" si="1"/>
        <v>2130</v>
      </c>
      <c r="F10" s="15"/>
      <c r="G10" s="15">
        <f>SUM(D10:F10)</f>
        <v>1497130</v>
      </c>
      <c r="H10" s="11"/>
      <c r="I10" s="7"/>
      <c r="J10" s="8"/>
      <c r="K10" s="9"/>
      <c r="L10" s="10"/>
      <c r="M10" s="10"/>
      <c r="N10" s="10"/>
      <c r="O10" s="21"/>
    </row>
    <row r="11" spans="1:17" ht="30" customHeight="1" x14ac:dyDescent="0.25">
      <c r="A11" s="20" t="s">
        <v>4</v>
      </c>
      <c r="B11" s="13"/>
      <c r="C11" s="14"/>
      <c r="D11" s="15"/>
      <c r="E11" s="15"/>
      <c r="F11" s="15"/>
      <c r="G11" s="15">
        <f>SUM(G7:G10)</f>
        <v>6196316</v>
      </c>
      <c r="H11" s="12"/>
      <c r="I11" s="13"/>
      <c r="J11" s="14"/>
      <c r="K11" s="16"/>
      <c r="L11" s="13"/>
      <c r="M11" s="13"/>
      <c r="N11" s="13"/>
      <c r="O11" s="23">
        <f>SUM(O7:O10)</f>
        <v>7158187.0000000009</v>
      </c>
    </row>
    <row r="12" spans="1:17" ht="30" customHeight="1" thickBot="1" x14ac:dyDescent="0.3">
      <c r="A12" s="55" t="s">
        <v>9</v>
      </c>
      <c r="B12" s="25"/>
      <c r="C12" s="26"/>
      <c r="D12" s="27"/>
      <c r="E12" s="27"/>
      <c r="F12" s="27"/>
      <c r="G12" s="27"/>
      <c r="H12" s="28"/>
      <c r="I12" s="25"/>
      <c r="J12" s="26"/>
      <c r="K12" s="27"/>
      <c r="L12" s="25"/>
      <c r="M12" s="25"/>
      <c r="N12" s="25"/>
      <c r="O12" s="56">
        <f>O11-G11</f>
        <v>961871.00000000093</v>
      </c>
    </row>
    <row r="13" spans="1:17" ht="30" customHeight="1" x14ac:dyDescent="0.25">
      <c r="A13" s="19">
        <v>44732</v>
      </c>
      <c r="B13" s="51">
        <v>100000</v>
      </c>
      <c r="C13" s="52">
        <v>29.05</v>
      </c>
      <c r="D13" s="42">
        <f t="shared" si="5"/>
        <v>2905000</v>
      </c>
      <c r="E13" s="42">
        <f t="shared" si="1"/>
        <v>4140</v>
      </c>
      <c r="F13" s="42"/>
      <c r="G13" s="42">
        <f>SUM(D13:F13)-1</f>
        <v>2909139</v>
      </c>
      <c r="H13" s="53">
        <v>44760</v>
      </c>
      <c r="I13" s="51">
        <v>55000</v>
      </c>
      <c r="J13" s="52">
        <v>28.0001</v>
      </c>
      <c r="K13" s="42">
        <f>I13*J13</f>
        <v>1540005.5</v>
      </c>
      <c r="L13" s="51">
        <f>+ROUND(K13*0.1425%,0)</f>
        <v>2195</v>
      </c>
      <c r="M13" s="51">
        <f>+ROUND(K13*0.3%,0)</f>
        <v>4620</v>
      </c>
      <c r="N13" s="51"/>
      <c r="O13" s="54">
        <f>K13-L13-M13-5</f>
        <v>1533185.5</v>
      </c>
    </row>
    <row r="14" spans="1:17" ht="30" customHeight="1" x14ac:dyDescent="0.25">
      <c r="A14" s="20">
        <v>44749</v>
      </c>
      <c r="B14" s="13">
        <v>100000</v>
      </c>
      <c r="C14" s="14">
        <v>26</v>
      </c>
      <c r="D14" s="15">
        <f t="shared" si="5"/>
        <v>2600000</v>
      </c>
      <c r="E14" s="15">
        <f t="shared" si="1"/>
        <v>3705</v>
      </c>
      <c r="F14" s="15"/>
      <c r="G14" s="15">
        <f>SUM(D14:F14)</f>
        <v>2603705</v>
      </c>
      <c r="H14" s="12">
        <v>44761</v>
      </c>
      <c r="I14" s="13">
        <v>45000</v>
      </c>
      <c r="J14" s="14">
        <v>27.293500000000002</v>
      </c>
      <c r="K14" s="15">
        <f t="shared" ref="K14:K15" si="6">I14*J14</f>
        <v>1228207.5</v>
      </c>
      <c r="L14" s="13">
        <f t="shared" ref="L14:L15" si="7">+ROUND(K14*0.1425%,0)</f>
        <v>1750</v>
      </c>
      <c r="M14" s="13">
        <f t="shared" ref="M14:M15" si="8">+ROUND(K14*0.3%,0)</f>
        <v>3685</v>
      </c>
      <c r="N14" s="13"/>
      <c r="O14" s="23">
        <f>K14-L14-M14-7</f>
        <v>1222765.5</v>
      </c>
    </row>
    <row r="15" spans="1:17" ht="30" customHeight="1" x14ac:dyDescent="0.25">
      <c r="A15" s="20"/>
      <c r="B15" s="13"/>
      <c r="C15" s="14"/>
      <c r="D15" s="15"/>
      <c r="E15" s="15"/>
      <c r="F15" s="15"/>
      <c r="G15" s="15">
        <f>SUM(D15:F15)</f>
        <v>0</v>
      </c>
      <c r="H15" s="12">
        <v>44761</v>
      </c>
      <c r="I15" s="13">
        <v>100000</v>
      </c>
      <c r="J15" s="14">
        <v>26.284500000000001</v>
      </c>
      <c r="K15" s="15">
        <f t="shared" si="6"/>
        <v>2628450</v>
      </c>
      <c r="L15" s="13">
        <f t="shared" si="7"/>
        <v>3746</v>
      </c>
      <c r="M15" s="13">
        <f t="shared" si="8"/>
        <v>7885</v>
      </c>
      <c r="N15" s="13"/>
      <c r="O15" s="23">
        <f>K15-L15-M15+1</f>
        <v>2616820</v>
      </c>
    </row>
    <row r="16" spans="1:17" ht="30" customHeight="1" x14ac:dyDescent="0.25">
      <c r="A16" s="20" t="s">
        <v>4</v>
      </c>
      <c r="B16" s="13"/>
      <c r="C16" s="14"/>
      <c r="D16" s="15"/>
      <c r="E16" s="15"/>
      <c r="F16" s="15"/>
      <c r="G16" s="15">
        <f>SUM(G13:G15)</f>
        <v>5512844</v>
      </c>
      <c r="H16" s="12"/>
      <c r="I16" s="13"/>
      <c r="J16" s="14"/>
      <c r="K16" s="15"/>
      <c r="L16" s="13"/>
      <c r="M16" s="13"/>
      <c r="N16" s="13"/>
      <c r="O16" s="23">
        <f>SUM(O13:O15)</f>
        <v>5372771</v>
      </c>
    </row>
    <row r="17" spans="1:15" ht="30" customHeight="1" thickBot="1" x14ac:dyDescent="0.3">
      <c r="A17" s="55" t="s">
        <v>9</v>
      </c>
      <c r="B17" s="25"/>
      <c r="C17" s="26"/>
      <c r="D17" s="27"/>
      <c r="E17" s="27"/>
      <c r="F17" s="27"/>
      <c r="G17" s="27"/>
      <c r="H17" s="28"/>
      <c r="I17" s="25"/>
      <c r="J17" s="26"/>
      <c r="K17" s="29"/>
      <c r="L17" s="25"/>
      <c r="M17" s="25"/>
      <c r="N17" s="25"/>
      <c r="O17" s="56">
        <f>O16-G16</f>
        <v>-140073</v>
      </c>
    </row>
    <row r="18" spans="1:15" ht="30" customHeight="1" x14ac:dyDescent="0.25"/>
    <row r="19" spans="1:15" ht="30" customHeight="1" x14ac:dyDescent="0.25"/>
    <row r="20" spans="1:15" ht="30" customHeight="1" x14ac:dyDescent="0.25"/>
    <row r="21" spans="1:15" ht="30" customHeight="1" x14ac:dyDescent="0.25"/>
    <row r="22" spans="1:15" ht="30" customHeight="1" x14ac:dyDescent="0.25"/>
    <row r="23" spans="1:15" ht="30" customHeight="1" x14ac:dyDescent="0.25"/>
    <row r="24" spans="1:15" ht="30" customHeight="1" x14ac:dyDescent="0.25"/>
  </sheetData>
  <mergeCells count="2">
    <mergeCell ref="A1:G1"/>
    <mergeCell ref="H1:O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5</vt:i4>
      </vt:variant>
    </vt:vector>
  </HeadingPairs>
  <TitlesOfParts>
    <vt:vector size="15" baseType="lpstr">
      <vt:lpstr>植森友達</vt:lpstr>
      <vt:lpstr>資金總表</vt:lpstr>
      <vt:lpstr>佑-開發金</vt:lpstr>
      <vt:lpstr>股票總表</vt:lpstr>
      <vt:lpstr>佑-王道</vt:lpstr>
      <vt:lpstr>佑-台塑化</vt:lpstr>
      <vt:lpstr>佑-盛餘</vt:lpstr>
      <vt:lpstr>佑-台肥</vt:lpstr>
      <vt:lpstr>佑-中華電</vt:lpstr>
      <vt:lpstr>允強</vt:lpstr>
      <vt:lpstr>'佑-中華電'!Print_Area</vt:lpstr>
      <vt:lpstr>'佑-王道'!Print_Area</vt:lpstr>
      <vt:lpstr>'佑-台肥'!Print_Area</vt:lpstr>
      <vt:lpstr>'佑-開發金'!Print_Area</vt:lpstr>
      <vt:lpstr>植森友達!Print_Area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yusehi lai</cp:lastModifiedBy>
  <cp:lastPrinted>2024-07-04T07:40:51Z</cp:lastPrinted>
  <dcterms:created xsi:type="dcterms:W3CDTF">2022-07-29T05:27:16Z</dcterms:created>
  <dcterms:modified xsi:type="dcterms:W3CDTF">2024-10-06T07:55:43Z</dcterms:modified>
</cp:coreProperties>
</file>